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清单" sheetId="1" r:id="rId1"/>
  </sheets>
  <definedNames>
    <definedName name="_xlnm._FilterDatabase" localSheetId="0" hidden="1">采购清单!$A$2:$N$79</definedName>
    <definedName name="_xlnm.Print_Titles" localSheetId="0">采购清单!$1:$3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5" name="ID_FDF78616A8394C7DA3816798E9F85B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9235" y="15668625"/>
          <a:ext cx="760095" cy="1028065"/>
        </a:xfrm>
        <a:prstGeom prst="rect">
          <a:avLst/>
        </a:prstGeom>
      </xdr:spPr>
    </xdr:pic>
  </etc:cellImage>
  <etc:cellImage>
    <xdr:pic>
      <xdr:nvPicPr>
        <xdr:cNvPr id="24" name="ID_DCCD8BDB42164A568458107C82A4BF4E" descr="QQ截图20210310143425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9005" y="14347190"/>
          <a:ext cx="86487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0" name="ID_70188AE6D3FA4ACD89557B195A8AC77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85515" y="16743680"/>
          <a:ext cx="866775" cy="1041400"/>
        </a:xfrm>
        <a:prstGeom prst="rect">
          <a:avLst/>
        </a:prstGeom>
      </xdr:spPr>
    </xdr:pic>
  </etc:cellImage>
  <etc:cellImage>
    <xdr:pic>
      <xdr:nvPicPr>
        <xdr:cNvPr id="31" name="ID_2B6C288B85244ED19A6B55F25A79FEA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50030" y="18096865"/>
          <a:ext cx="835025" cy="1295400"/>
        </a:xfrm>
        <a:prstGeom prst="rect">
          <a:avLst/>
        </a:prstGeom>
      </xdr:spPr>
    </xdr:pic>
  </etc:cellImage>
  <etc:cellImage>
    <xdr:pic>
      <xdr:nvPicPr>
        <xdr:cNvPr id="79" name="ID_CA96223652D9473E9A59E564BBFD8C4A" descr="lQLPKHx6Ls4tH8HNEKPNF3CwpFYst1xxUw8GW__EOkruAQ_6000_4259"/>
        <xdr:cNvPicPr>
          <a:picLocks noChangeAspect="1"/>
        </xdr:cNvPicPr>
      </xdr:nvPicPr>
      <xdr:blipFill>
        <a:blip r:embed="rId5"/>
        <a:srcRect l="21226" t="19920" r="29315" b="16735"/>
        <a:stretch>
          <a:fillRect/>
        </a:stretch>
      </xdr:blipFill>
      <xdr:spPr>
        <a:xfrm>
          <a:off x="3902075" y="81228565"/>
          <a:ext cx="1086485" cy="962025"/>
        </a:xfrm>
        <a:prstGeom prst="rect">
          <a:avLst/>
        </a:prstGeom>
      </xdr:spPr>
    </xdr:pic>
  </etc:cellImage>
  <etc:cellImage>
    <xdr:pic>
      <xdr:nvPicPr>
        <xdr:cNvPr id="80" name="ID_51A87D9A291F4D35891E025289DD4F70" descr="IT312H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04615" y="82581750"/>
          <a:ext cx="1083945" cy="952500"/>
        </a:xfrm>
        <a:prstGeom prst="rect">
          <a:avLst/>
        </a:prstGeom>
      </xdr:spPr>
    </xdr:pic>
  </etc:cellImage>
  <etc:cellImage>
    <xdr:pic>
      <xdr:nvPicPr>
        <xdr:cNvPr id="19" name="ID_B4514FBCA57A4F94B65BD1D4730F738F" descr="004.png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140" y="49663350"/>
          <a:ext cx="10744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0" name="ID_A27DD89D0071444D85F7FDEE465BBD56" descr="021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4615" y="50682525"/>
          <a:ext cx="1019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9" name="ID_9D2DDB533A8746D1B90864A1DE88C8F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27805" y="1151255"/>
          <a:ext cx="876300" cy="1143635"/>
        </a:xfrm>
        <a:prstGeom prst="rect">
          <a:avLst/>
        </a:prstGeom>
      </xdr:spPr>
    </xdr:pic>
  </etc:cellImage>
  <etc:cellImage>
    <xdr:pic>
      <xdr:nvPicPr>
        <xdr:cNvPr id="51" name="ID_389DDB7EF57B4A7AAD68FF4147BFFE5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07740" y="2345690"/>
          <a:ext cx="873125" cy="1123315"/>
        </a:xfrm>
        <a:prstGeom prst="rect">
          <a:avLst/>
        </a:prstGeom>
      </xdr:spPr>
    </xdr:pic>
  </etc:cellImage>
  <etc:cellImage>
    <xdr:pic>
      <xdr:nvPicPr>
        <xdr:cNvPr id="3" name="ID_7628DC674C86438BAF587CC123031D8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61715" y="3620770"/>
          <a:ext cx="851535" cy="1106170"/>
        </a:xfrm>
        <a:prstGeom prst="rect">
          <a:avLst/>
        </a:prstGeom>
      </xdr:spPr>
    </xdr:pic>
  </etc:cellImage>
  <etc:cellImage>
    <xdr:pic>
      <xdr:nvPicPr>
        <xdr:cNvPr id="11" name="ID_361BD4A3B256458484B12419E02361F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70680" y="25984200"/>
          <a:ext cx="619125" cy="880745"/>
        </a:xfrm>
        <a:prstGeom prst="rect">
          <a:avLst/>
        </a:prstGeom>
      </xdr:spPr>
    </xdr:pic>
  </etc:cellImage>
  <etc:cellImage>
    <xdr:pic>
      <xdr:nvPicPr>
        <xdr:cNvPr id="33" name="ID_34943CE44AF24BF4BF0702D894D62B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28135" y="27079575"/>
          <a:ext cx="699770" cy="923290"/>
        </a:xfrm>
        <a:prstGeom prst="rect">
          <a:avLst/>
        </a:prstGeom>
      </xdr:spPr>
    </xdr:pic>
  </etc:cellImage>
  <etc:cellImage>
    <xdr:pic>
      <xdr:nvPicPr>
        <xdr:cNvPr id="12" name="ID_CE2386A8C81947F4B2FF7A489F3B5A16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955" y="28157170"/>
          <a:ext cx="790575" cy="815340"/>
        </a:xfrm>
        <a:prstGeom prst="rect">
          <a:avLst/>
        </a:prstGeom>
      </xdr:spPr>
    </xdr:pic>
  </etc:cellImage>
  <etc:cellImage>
    <xdr:pic>
      <xdr:nvPicPr>
        <xdr:cNvPr id="13" name="ID_E03E99268AE840578065DB3D76BDF21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896995" y="29146500"/>
          <a:ext cx="1091565" cy="680085"/>
        </a:xfrm>
        <a:prstGeom prst="rect">
          <a:avLst/>
        </a:prstGeom>
      </xdr:spPr>
    </xdr:pic>
  </etc:cellImage>
  <etc:cellImage>
    <xdr:pic>
      <xdr:nvPicPr>
        <xdr:cNvPr id="4" name="ID_29B1C1ADAA5C415696BA92380A56E15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715510" y="20300950"/>
          <a:ext cx="1047750" cy="1304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5BB136D48A124CC6BBC0C54A9C6AC0E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999230" y="7686675"/>
          <a:ext cx="989330" cy="1151890"/>
        </a:xfrm>
        <a:prstGeom prst="rect">
          <a:avLst/>
        </a:prstGeom>
      </xdr:spPr>
    </xdr:pic>
  </etc:cellImage>
  <etc:cellImage>
    <xdr:pic>
      <xdr:nvPicPr>
        <xdr:cNvPr id="5" name="ID_907D3DBF5FB0401BA5B6743BB8E944E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04640" y="6393815"/>
          <a:ext cx="675640" cy="1101725"/>
        </a:xfrm>
        <a:prstGeom prst="rect">
          <a:avLst/>
        </a:prstGeom>
      </xdr:spPr>
    </xdr:pic>
  </etc:cellImage>
  <etc:cellImage>
    <xdr:pic>
      <xdr:nvPicPr>
        <xdr:cNvPr id="2" name="ID_E040516ED9B94AAF94A18BEA7FFB7983" descr="003.png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1780" y="5038725"/>
          <a:ext cx="6699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55" name="ID_10B8B210CD9940A6A8B459435F88EA8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04640" y="52006500"/>
          <a:ext cx="695325" cy="1231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8429A633988347F38D57A113D20452FA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015" y="24079200"/>
          <a:ext cx="790575" cy="790575"/>
        </a:xfrm>
        <a:prstGeom prst="rect">
          <a:avLst/>
        </a:prstGeom>
      </xdr:spPr>
    </xdr:pic>
  </etc:cellImage>
  <etc:cellImage>
    <xdr:pic>
      <xdr:nvPicPr>
        <xdr:cNvPr id="10" name="ID_C43400514FDC435ABA0EE723A3F3ED18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965" y="25012650"/>
          <a:ext cx="819150" cy="770890"/>
        </a:xfrm>
        <a:prstGeom prst="rect">
          <a:avLst/>
        </a:prstGeom>
      </xdr:spPr>
    </xdr:pic>
  </etc:cellImage>
  <etc:cellImage>
    <xdr:pic>
      <xdr:nvPicPr>
        <xdr:cNvPr id="6" name="ID_A509ECD07BE94D0190E2D82613FB059A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863465" y="29467175"/>
          <a:ext cx="1052195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2E38D26A08F146B8878193F50B942E9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876675" y="38681025"/>
          <a:ext cx="1111885" cy="1085215"/>
        </a:xfrm>
        <a:prstGeom prst="rect">
          <a:avLst/>
        </a:prstGeom>
      </xdr:spPr>
    </xdr:pic>
  </etc:cellImage>
  <etc:cellImage>
    <xdr:pic>
      <xdr:nvPicPr>
        <xdr:cNvPr id="64" name="ID_99DD2D9D650F495CA5A84BE55C64A2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33215" y="63646050"/>
          <a:ext cx="524510" cy="1485265"/>
        </a:xfrm>
        <a:prstGeom prst="rect">
          <a:avLst/>
        </a:prstGeom>
      </xdr:spPr>
    </xdr:pic>
  </etc:cellImage>
  <etc:cellImage>
    <xdr:pic>
      <xdr:nvPicPr>
        <xdr:cNvPr id="65" name="ID_AC5EEC31B98444E7B37756CA5F48F0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52265" y="65398650"/>
          <a:ext cx="548640" cy="1570990"/>
        </a:xfrm>
        <a:prstGeom prst="rect">
          <a:avLst/>
        </a:prstGeom>
      </xdr:spPr>
    </xdr:pic>
  </etc:cellImage>
  <etc:cellImage>
    <xdr:pic>
      <xdr:nvPicPr>
        <xdr:cNvPr id="7" name="ID_732692B829884069B863CB6B83C8470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927600" y="34587815"/>
          <a:ext cx="779145" cy="218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BD5DC5488E04B90BD0EABC0FE771E36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8560" y="37061140"/>
          <a:ext cx="798830" cy="2360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14" name="ID_46D2E63906D647BFAA2CD5A3E1DFFA5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944110" y="39598600"/>
          <a:ext cx="781050" cy="2186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C2DE1CCB115422884FFBE9405C17688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835" y="42008425"/>
          <a:ext cx="751205" cy="221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16" name="ID_7EEB4B1B03044E06988B9246E72EC35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39335" y="44430950"/>
          <a:ext cx="1046480" cy="2571115"/>
        </a:xfrm>
        <a:prstGeom prst="rect">
          <a:avLst/>
        </a:prstGeom>
      </xdr:spPr>
    </xdr:pic>
  </etc:cellImage>
  <etc:cellImage>
    <xdr:pic>
      <xdr:nvPicPr>
        <xdr:cNvPr id="70" name="ID_0AFA24FE45B04B70A7D7EA47FB72CF0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23690" y="73332975"/>
          <a:ext cx="708025" cy="951865"/>
        </a:xfrm>
        <a:prstGeom prst="rect">
          <a:avLst/>
        </a:prstGeom>
      </xdr:spPr>
    </xdr:pic>
  </etc:cellImage>
  <etc:cellImage>
    <xdr:pic>
      <xdr:nvPicPr>
        <xdr:cNvPr id="17" name="ID_2726B80BCAF843A69ED5550EFBF8610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844290" y="74720450"/>
          <a:ext cx="1080770" cy="1362075"/>
        </a:xfrm>
        <a:prstGeom prst="rect">
          <a:avLst/>
        </a:prstGeom>
      </xdr:spPr>
    </xdr:pic>
  </etc:cellImage>
  <etc:cellImage>
    <xdr:pic>
      <xdr:nvPicPr>
        <xdr:cNvPr id="21" name="ID_B4F961204FD1484B952B533B8E37C25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36720" y="76558775"/>
          <a:ext cx="295275" cy="871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007B01F226541CB8C9143F9A4E10795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0785" y="53063775"/>
          <a:ext cx="857250" cy="103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2" name="ID_BFD03B78294D42D594A9BA50A80AF42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972685" y="54282975"/>
          <a:ext cx="866775" cy="1071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5649C94E6CE4AB5948602CA2A3D85E6" descr="QQ截图20210310160212.png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2210" y="55502175"/>
          <a:ext cx="809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6" name="ID_BB3DECED351F4DB5A6ED347764E589E0" descr="HWM0621-A01CP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31" t="31148" r="13492" b="21407"/>
        <a:stretch>
          <a:fillRect/>
        </a:stretch>
      </xdr:blipFill>
      <xdr:spPr>
        <a:xfrm>
          <a:off x="4896485" y="56673750"/>
          <a:ext cx="91567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7" name="ID_B25F59E460C249098BCE4D95F7CFE436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885" y="57883425"/>
          <a:ext cx="7143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8" name="ID_8D65EB5B54134F7DBB404298528F01E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801235" y="59169300"/>
          <a:ext cx="1123315" cy="687705"/>
        </a:xfrm>
        <a:prstGeom prst="rect">
          <a:avLst/>
        </a:prstGeom>
      </xdr:spPr>
    </xdr:pic>
  </etc:cellImage>
  <etc:cellImage>
    <xdr:pic>
      <xdr:nvPicPr>
        <xdr:cNvPr id="29" name="ID_B8B6408122334B9DAC71DB98A85FF10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886960" y="60255150"/>
          <a:ext cx="971550" cy="897255"/>
        </a:xfrm>
        <a:prstGeom prst="rect">
          <a:avLst/>
        </a:prstGeom>
      </xdr:spPr>
    </xdr:pic>
  </etc:cellImage>
  <etc:cellImage>
    <xdr:pic>
      <xdr:nvPicPr>
        <xdr:cNvPr id="32" name="ID_321F402526E94BE8AE2B570FCAC924B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820285" y="61436250"/>
          <a:ext cx="1027430" cy="856615"/>
        </a:xfrm>
        <a:prstGeom prst="rect">
          <a:avLst/>
        </a:prstGeom>
      </xdr:spPr>
    </xdr:pic>
  </etc:cellImage>
  <etc:cellImage>
    <xdr:pic>
      <xdr:nvPicPr>
        <xdr:cNvPr id="34" name="ID_B50037F8A24148D0A86120A6EB7C3F5D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839335" y="62798325"/>
          <a:ext cx="1021715" cy="437515"/>
        </a:xfrm>
        <a:prstGeom prst="rect">
          <a:avLst/>
        </a:prstGeom>
      </xdr:spPr>
    </xdr:pic>
  </etc:cellImage>
  <etc:cellImage>
    <xdr:pic>
      <xdr:nvPicPr>
        <xdr:cNvPr id="35" name="ID_AF1D4A9D59554ACDAC7C99812A2872FD" descr="003.jpg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5565" y="9022715"/>
          <a:ext cx="1102995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6" name="ID_D87778BACC8A470689A4954DDED0011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876040" y="10057130"/>
          <a:ext cx="1112520" cy="706120"/>
        </a:xfrm>
        <a:prstGeom prst="rect">
          <a:avLst/>
        </a:prstGeom>
      </xdr:spPr>
    </xdr:pic>
  </etc:cellImage>
  <etc:cellImage>
    <xdr:pic>
      <xdr:nvPicPr>
        <xdr:cNvPr id="37" name="ID_220DD44E2504414A943D78F23905922A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820285" y="67446525"/>
          <a:ext cx="1104900" cy="648335"/>
        </a:xfrm>
        <a:prstGeom prst="rect">
          <a:avLst/>
        </a:prstGeom>
      </xdr:spPr>
    </xdr:pic>
  </etc:cellImage>
  <etc:cellImage>
    <xdr:pic>
      <xdr:nvPicPr>
        <xdr:cNvPr id="38" name="ID_E0FC2E14C204435D859B92E456A04DCA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903980" y="11024870"/>
          <a:ext cx="1084580" cy="509270"/>
        </a:xfrm>
        <a:prstGeom prst="rect">
          <a:avLst/>
        </a:prstGeom>
      </xdr:spPr>
    </xdr:pic>
  </etc:cellImage>
  <etc:cellImage>
    <xdr:pic>
      <xdr:nvPicPr>
        <xdr:cNvPr id="56" name="ID_9D43E9BD43A24659AE0978824847017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885565" y="53473350"/>
          <a:ext cx="1102995" cy="615315"/>
        </a:xfrm>
        <a:prstGeom prst="rect">
          <a:avLst/>
        </a:prstGeom>
      </xdr:spPr>
    </xdr:pic>
  </etc:cellImage>
  <etc:cellImage>
    <xdr:pic>
      <xdr:nvPicPr>
        <xdr:cNvPr id="58" name="ID_59192C1082D346BAB6E17DADE3606F0D" descr="001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7965" y="55606950"/>
          <a:ext cx="7905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59" name="ID_9A2793067DC84D8A9C01B8D21BD661B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095115" y="56969025"/>
          <a:ext cx="752475" cy="1075690"/>
        </a:xfrm>
        <a:prstGeom prst="rect">
          <a:avLst/>
        </a:prstGeom>
      </xdr:spPr>
    </xdr:pic>
  </etc:cellImage>
  <etc:cellImage>
    <xdr:pic>
      <xdr:nvPicPr>
        <xdr:cNvPr id="78" name="ID_810D5E00DF2B4478B47A6C67C08A8FF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095115" y="58254900"/>
          <a:ext cx="771525" cy="1085215"/>
        </a:xfrm>
        <a:prstGeom prst="rect">
          <a:avLst/>
        </a:prstGeom>
      </xdr:spPr>
    </xdr:pic>
  </etc:cellImage>
  <etc:cellImage>
    <xdr:pic>
      <xdr:nvPicPr>
        <xdr:cNvPr id="39" name="ID_74D14AE4F98E4247A06369A85603BF99" descr="005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74555350"/>
          <a:ext cx="333375" cy="95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0" name="ID_305B0881B2C44B31BE105B0B7933B94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058410" y="75679300"/>
          <a:ext cx="513715" cy="1027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2533C9E0ADFF4D1ABA3AE18BC3F6C2B5" descr="014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565" y="47672625"/>
          <a:ext cx="371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4" name="ID_64D1D149F5944821AB61CB5EE618EAE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860165" y="48767365"/>
          <a:ext cx="1128395" cy="676275"/>
        </a:xfrm>
        <a:prstGeom prst="rect">
          <a:avLst/>
        </a:prstGeom>
      </xdr:spPr>
    </xdr:pic>
  </etc:cellImage>
  <etc:cellImage>
    <xdr:pic>
      <xdr:nvPicPr>
        <xdr:cNvPr id="53" name="ID_96CAF86C31684362956B13693173B791" descr="00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61765" y="44443650"/>
          <a:ext cx="9810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74" name="ID_E9E56CA36DA84D5F91D773361FB0A64E"/>
        <xdr:cNvPicPr>
          <a:picLocks noChangeAspect="1"/>
        </xdr:cNvPicPr>
      </xdr:nvPicPr>
      <xdr:blipFill>
        <a:blip r:embed="rId55" cstate="hqprint"/>
        <a:stretch>
          <a:fillRect/>
        </a:stretch>
      </xdr:blipFill>
      <xdr:spPr>
        <a:xfrm>
          <a:off x="3865880" y="77771625"/>
          <a:ext cx="112268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B7821F29662042A69F151C1ECEB87E0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037330" y="11830050"/>
          <a:ext cx="809625" cy="1094740"/>
        </a:xfrm>
        <a:prstGeom prst="rect">
          <a:avLst/>
        </a:prstGeom>
      </xdr:spPr>
    </xdr:pic>
  </etc:cellImage>
  <etc:cellImage>
    <xdr:pic>
      <xdr:nvPicPr>
        <xdr:cNvPr id="46" name="ID_5043F73C33554F35A0A2598C98F6CFAB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008755" y="13125450"/>
          <a:ext cx="895350" cy="1209040"/>
        </a:xfrm>
        <a:prstGeom prst="rect">
          <a:avLst/>
        </a:prstGeom>
      </xdr:spPr>
    </xdr:pic>
  </etc:cellImage>
  <etc:cellImage>
    <xdr:pic>
      <xdr:nvPicPr>
        <xdr:cNvPr id="47" name="ID_EB4C0E0353414C7C86BEC53200D00293" descr="023"/>
        <xdr:cNvPicPr>
          <a:picLocks noChangeAspect="1" noChangeArrowheads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9390" y="30019625"/>
          <a:ext cx="9525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8" name="ID_58B82854BB954AE7A40E6C434BAE82D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095115" y="45443775"/>
          <a:ext cx="762000" cy="108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C047BB39EC8540F2901627B01B775BEF" descr="015.png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3665" y="51097815"/>
          <a:ext cx="108585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2" name="ID_D208FF5495384E32A67CC558B928F0EB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838700" y="87381080"/>
          <a:ext cx="1096010" cy="601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1C46A40A986D40729F80D61EEFC59E2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819650" y="88411685"/>
          <a:ext cx="1048385" cy="847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4D7BA0FF257C45B88E1EA9834D1EE26C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810125" y="89489280"/>
          <a:ext cx="1086485" cy="782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243115CC1355413FABD674C8B21657B1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829810" y="90490040"/>
          <a:ext cx="1066800" cy="730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5C90AED0ABA144EA94786BCE9E80077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047490" y="19592925"/>
          <a:ext cx="742315" cy="1285240"/>
        </a:xfrm>
        <a:prstGeom prst="rect">
          <a:avLst/>
        </a:prstGeom>
      </xdr:spPr>
    </xdr:pic>
  </etc:cellImage>
  <etc:cellImage>
    <xdr:pic>
      <xdr:nvPicPr>
        <xdr:cNvPr id="62" name="ID_8CFED594C3B24569B19C14DE267417D2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7010" y="21068665"/>
          <a:ext cx="84010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63" name="ID_4BC759B9C9C94673BE919D6D07502080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118610" y="22525990"/>
          <a:ext cx="604520" cy="1400175"/>
        </a:xfrm>
        <a:prstGeom prst="rect">
          <a:avLst/>
        </a:prstGeom>
      </xdr:spPr>
    </xdr:pic>
  </etc:cellImage>
  <etc:cellImage>
    <xdr:pic>
      <xdr:nvPicPr>
        <xdr:cNvPr id="75" name="ID_14C1D4875C6E4339A4C1792865DDDFAF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3837940" y="78743175"/>
          <a:ext cx="1202055" cy="668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76" name="ID_DDEAEEC9E9294DA29D72EE6C62DEDDB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876040" y="79695675"/>
          <a:ext cx="1112520" cy="332740"/>
        </a:xfrm>
        <a:prstGeom prst="rect">
          <a:avLst/>
        </a:prstGeom>
      </xdr:spPr>
    </xdr:pic>
  </etc:cellImage>
  <etc:cellImage>
    <xdr:pic>
      <xdr:nvPicPr>
        <xdr:cNvPr id="77" name="ID_80CAA5912726477B909DAB5B538E5EB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018915" y="80371950"/>
          <a:ext cx="904875" cy="613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B2338C79AC84FD197522C7834C71BA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981575" y="12820650"/>
          <a:ext cx="714375" cy="1018540"/>
        </a:xfrm>
        <a:prstGeom prst="rect">
          <a:avLst/>
        </a:prstGeom>
      </xdr:spPr>
    </xdr:pic>
  </etc:cellImage>
  <etc:cellImage>
    <xdr:pic>
      <xdr:nvPicPr>
        <xdr:cNvPr id="67" name="ID_2AA854C2E8254F768F1775B6608ED18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838700" y="96986725"/>
          <a:ext cx="981075" cy="895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<sst xmlns="http://schemas.openxmlformats.org/spreadsheetml/2006/main" count="615" uniqueCount="272">
  <si>
    <t>惠达洁具年度采购清单</t>
  </si>
  <si>
    <t>序号</t>
  </si>
  <si>
    <t>产品类目</t>
  </si>
  <si>
    <t>品牌</t>
  </si>
  <si>
    <t>产品名称</t>
  </si>
  <si>
    <t>产品型号</t>
  </si>
  <si>
    <t>产品等级</t>
  </si>
  <si>
    <t>产品图片</t>
  </si>
  <si>
    <t>规格尺寸</t>
  </si>
  <si>
    <t>产品参数</t>
  </si>
  <si>
    <t>单位</t>
  </si>
  <si>
    <t>数量</t>
  </si>
  <si>
    <t>单价限价
（元/m²）</t>
  </si>
  <si>
    <t>单价（元）</t>
  </si>
  <si>
    <t>总价（元）</t>
  </si>
  <si>
    <t>坐便器</t>
  </si>
  <si>
    <t>HUIDA</t>
  </si>
  <si>
    <t>HDC6307</t>
  </si>
  <si>
    <t>优等品</t>
  </si>
  <si>
    <t>660*395*700</t>
  </si>
  <si>
    <t>3.5/5L 用水量
一级水效
PP 静音缓降便盖
坑距 305/400</t>
  </si>
  <si>
    <t>套</t>
  </si>
  <si>
    <t>HDC6302</t>
  </si>
  <si>
    <t>730*365*715</t>
  </si>
  <si>
    <t>HDC6312</t>
  </si>
  <si>
    <t>700*390*725</t>
  </si>
  <si>
    <t>HDC229+S229</t>
  </si>
  <si>
    <t>555*320*600</t>
  </si>
  <si>
    <t>冲落式
5 升单档节水型
二级水效
PP 静音缓降盖板
坑距 280mm</t>
  </si>
  <si>
    <t>轻智能坐便器</t>
  </si>
  <si>
    <t>IT203DH</t>
  </si>
  <si>
    <t>625*395*457</t>
  </si>
  <si>
    <t>1、动压单档5.0L、二级水效；
2、座圈加热、离座冲水、座温调节；
3、按键冲水、停电冲水；
4、着座润圈、加宽座圈；</t>
  </si>
  <si>
    <t>全智能坐便器</t>
  </si>
  <si>
    <t>IT307D</t>
  </si>
  <si>
    <t>687*401*473</t>
  </si>
  <si>
    <t>1、动压单档5.0L、二级水效；
2、智能遥控、一键清洗、温度调节；
3、冷热清洗、着座润圈、清洗位置调节；</t>
  </si>
  <si>
    <t>全铜角阀</t>
  </si>
  <si>
    <t>HDJ810K1</t>
  </si>
  <si>
    <t>外螺纹：G1/2</t>
  </si>
  <si>
    <t>1、精铜主体
2、快开陶瓷阀芯
3、表面处理：镀铬</t>
  </si>
  <si>
    <t>供水软管</t>
  </si>
  <si>
    <t>P23500SN</t>
  </si>
  <si>
    <t>长度：400mm
内螺纹：G1/2</t>
  </si>
  <si>
    <t>G1/2黄铜螺母，304不锈钢丝</t>
  </si>
  <si>
    <t>蹲便器</t>
  </si>
  <si>
    <t>HD57</t>
  </si>
  <si>
    <t>600*445*255</t>
  </si>
  <si>
    <t>内含返水弯
后进前排
二级水效</t>
  </si>
  <si>
    <t>HD68A</t>
  </si>
  <si>
    <t>600*450*255</t>
  </si>
  <si>
    <t>HD2</t>
  </si>
  <si>
    <t>640*470*220</t>
  </si>
  <si>
    <t>不含返水弯
后进前排
二级水效</t>
  </si>
  <si>
    <t>可调式大便阀</t>
  </si>
  <si>
    <t>HDK906B</t>
  </si>
  <si>
    <t>外螺纹：G1B</t>
  </si>
  <si>
    <t>精铜制造
延时自闭阀芯
带截止阀
手板式
表面镀铬</t>
  </si>
  <si>
    <t>挂箱</t>
  </si>
  <si>
    <t>HDT102</t>
  </si>
  <si>
    <t>400*130*435</t>
  </si>
  <si>
    <t>1.材质：ABS+PP
2.配件：包含冲水管+水箱
3.用水量：4.2/7L 
4.水效 等级：2级
5.配套蹲便器使用</t>
  </si>
  <si>
    <t>不锈钢L管</t>
  </si>
  <si>
    <t>PX3003TC</t>
  </si>
  <si>
    <t>500*500</t>
  </si>
  <si>
    <t>304不锈钢材质</t>
  </si>
  <si>
    <t>感应器</t>
  </si>
  <si>
    <t>暗装大便感应器</t>
  </si>
  <si>
    <t>HD3221AC</t>
  </si>
  <si>
    <t>134*200</t>
  </si>
  <si>
    <t>交流式电源、手按式+感应式、两段冲水方式</t>
  </si>
  <si>
    <t>HD3225AC</t>
  </si>
  <si>
    <t>130*175</t>
  </si>
  <si>
    <t>HDE216AC</t>
  </si>
  <si>
    <t>135*135</t>
  </si>
  <si>
    <t>暗装小便感应器</t>
  </si>
  <si>
    <t>HDE3112AC</t>
  </si>
  <si>
    <t>128*128</t>
  </si>
  <si>
    <t>交流式电源、后进水、下出水</t>
  </si>
  <si>
    <t>明装小便感应器</t>
  </si>
  <si>
    <t>HDE118AC</t>
  </si>
  <si>
    <t>189*110*72</t>
  </si>
  <si>
    <t>小便器</t>
  </si>
  <si>
    <t>儿童小便器</t>
  </si>
  <si>
    <t>HDU460</t>
  </si>
  <si>
    <t>420*300*465</t>
  </si>
  <si>
    <t>1.背靠墙挂式安装（儿童款）
2.二级水效
3.名义用水量1.5L
4.纳米易洁釉面
5.上进地排水
6.不含明装7字管</t>
  </si>
  <si>
    <t>挂便</t>
  </si>
  <si>
    <t>HDU052A</t>
  </si>
  <si>
    <t>375*335*650</t>
  </si>
  <si>
    <t>1.背靠墙挂式安装
2.一级水效
3.名义用水量0.5L
4.纳米易洁釉面
5.上进墙排/地排
7.可同时变更下水更改下水方式或可搭配感应器使用</t>
  </si>
  <si>
    <t>HDU031A</t>
  </si>
  <si>
    <t>385*400*750</t>
  </si>
  <si>
    <t>1.背靠墙挂式安装
2.二级水效
3.名义用水量1.5L
4.纳米易洁釉面
5.墙进墙排
6.内置式感应+喷嘴式感应器AC/DC
7.可改配塑料地排下水</t>
  </si>
  <si>
    <t>立便</t>
  </si>
  <si>
    <t>HDU032E</t>
  </si>
  <si>
    <t>380*410*1000</t>
  </si>
  <si>
    <t>1.背靠落地式安装
2.三级水效
3.名义用水量2.5L
4.纳米易洁釉面
5.墙进地排</t>
  </si>
  <si>
    <t>小便斗墙排移位器</t>
  </si>
  <si>
    <t>XS1101</t>
  </si>
  <si>
    <t>ABS+不锈钢材质</t>
  </si>
  <si>
    <t>花洒</t>
  </si>
  <si>
    <t>淋浴龙头</t>
  </si>
  <si>
    <t>HDA0315L3</t>
  </si>
  <si>
    <t>手握花洒外径： Φ111.5mm
外螺纹：G1/2</t>
  </si>
  <si>
    <t>1、三功能手握花洒
2、带手持、软管、墙座
3、表面处理：镀铬</t>
  </si>
  <si>
    <t>KAWL0621-L01CP</t>
  </si>
  <si>
    <t>材质：铜+ABS
手握花洒外径：Φ116mm</t>
  </si>
  <si>
    <t>单功能出水、含手持花洒、底座</t>
  </si>
  <si>
    <t>浴缸龙头</t>
  </si>
  <si>
    <t>KAWY0621-L01CP</t>
  </si>
  <si>
    <t>二功能出水、含手持花洒、底座</t>
  </si>
  <si>
    <t>直管淋浴器</t>
  </si>
  <si>
    <t>HWB5003-P01CP</t>
  </si>
  <si>
    <t>太阳花洒外径：Φ223mm
手握花洒外径：Φ111mm
直管管径：Φ25mm
进水口间距：150± 10mm
外接螺纹：G1/2B
进水口到最高处：813-1267</t>
  </si>
  <si>
    <t>两功能出水、含手持花洒</t>
  </si>
  <si>
    <t>HWB5006-P02CP</t>
  </si>
  <si>
    <t>太阳花洒外径：Φ223mm
手握花洒外径：Φ111mm
直管管径：Φ25mm
进水口间距：150± 10mm
外接螺纹：G1/2B
进水口到最高处：902-1176</t>
  </si>
  <si>
    <t>三功能出水、含手持花洒</t>
  </si>
  <si>
    <t>KAWB0621-P01CP</t>
  </si>
  <si>
    <t>太阳花洒外径：Φ237mm手握花洒外径：121Φmm
直管管径：Φ24mm 进水口间距：150± 10mm
外接螺纹：G1/2B
进水口到最高处：902-1176</t>
  </si>
  <si>
    <t>KAWB0621-P02CP</t>
  </si>
  <si>
    <t>HWB0604-P02CP</t>
  </si>
  <si>
    <t>顶喷尺寸：φ255mm
手持尺寸：φ120mm
进水口间距：150± 10mm
外接螺纹：G1/2B
置物平台： 340*140mm
进水口到最高处：790～1200mm</t>
  </si>
  <si>
    <t>三功能出水、含手持花洒、大平台</t>
  </si>
  <si>
    <t>控制阀</t>
  </si>
  <si>
    <t>HWP2884-A01CP</t>
  </si>
  <si>
    <t>装饰面板：179mm*125mm</t>
  </si>
  <si>
    <t>1、手柄操控
2、表面处理：镀铬
3、另购：预埋盒
4.适用于暗装花洒</t>
  </si>
  <si>
    <t>预埋盒套件</t>
  </si>
  <si>
    <t>HDAS0202</t>
  </si>
  <si>
    <t>太阳花洒外径：213Φmm
手握花洒外径：80Φmm
花洒弯管径：                         Φ18*83.80*330*G1/2mm
外螺纹：G1/2</t>
  </si>
  <si>
    <t>铜+ABS</t>
  </si>
  <si>
    <t>HDAS0206</t>
  </si>
  <si>
    <t>花洒：213Φmm                  花洒弯管径：                         Φ18*83.80*330*G1/2mm
外螺纹：G1/2</t>
  </si>
  <si>
    <t>升降杆</t>
  </si>
  <si>
    <t>HDLR0729</t>
  </si>
  <si>
    <t>745*68mm</t>
  </si>
  <si>
    <t>1、不锈钢主体
2、表面镀铬</t>
  </si>
  <si>
    <t>龙头</t>
  </si>
  <si>
    <t>单冷普通水龙头</t>
  </si>
  <si>
    <t>HWM5010-E01CP</t>
  </si>
  <si>
    <t>出水口高度：85mm
出水口中心距：101.4mm
总高度：168.5mm</t>
  </si>
  <si>
    <t>1、铜合金主体
2、陶瓷阀芯
3、表面镀铬</t>
  </si>
  <si>
    <t>冷热普通水龙头</t>
  </si>
  <si>
    <t>HWM6001-A01CP</t>
  </si>
  <si>
    <t>出水口高度：123mm
出水口中心距：109mm
总高度：162mm</t>
  </si>
  <si>
    <t>HWM5007-A01CP</t>
  </si>
  <si>
    <t>出水口高度：80mm
出水口中心距：101.5mm
总高度：161mm</t>
  </si>
  <si>
    <t>1、黄铜主体
2、陶瓷阀芯
3、表面镀铬</t>
  </si>
  <si>
    <t>KAWM0621-A01CP</t>
  </si>
  <si>
    <t>出水口高度：100mm
出水口中心距：122mm
总高度：157mm</t>
  </si>
  <si>
    <t>HWM5021-A01CP</t>
  </si>
  <si>
    <t>出水口高度：100mm
出水口中心距：109mm
总高度：195mm</t>
  </si>
  <si>
    <t>入墙式冷水水龙头</t>
  </si>
  <si>
    <t>HDN2102MR</t>
  </si>
  <si>
    <t>出水口中心距：177mm
总长度：204mm</t>
  </si>
  <si>
    <t>厨房龙头</t>
  </si>
  <si>
    <t>HDN1351XH</t>
  </si>
  <si>
    <t>水口高度：237mm
出水口中心距：188mm
总高度：349mm</t>
  </si>
  <si>
    <t>单冷感应水龙头</t>
  </si>
  <si>
    <t>HD308AC</t>
  </si>
  <si>
    <t>188*58*111.5</t>
  </si>
  <si>
    <t>交流式电源、铜镀铬、冷水</t>
  </si>
  <si>
    <t>HGL0702-AC</t>
  </si>
  <si>
    <t>188*45*142</t>
  </si>
  <si>
    <t>入墙式感应龙头</t>
  </si>
  <si>
    <t>HD3029AC</t>
  </si>
  <si>
    <t>出水孔中心距：195mm</t>
  </si>
  <si>
    <t>冷热感应水龙头</t>
  </si>
  <si>
    <t>HD3016AC</t>
  </si>
  <si>
    <t>出水孔中心距：105mm</t>
  </si>
  <si>
    <t>交流式电源、铜镀铬、冷热水</t>
  </si>
  <si>
    <t>面盆</t>
  </si>
  <si>
    <t>台下盆</t>
  </si>
  <si>
    <t>HDLU012</t>
  </si>
  <si>
    <t>560*410*205</t>
  </si>
  <si>
    <t>可配 4 寸，8 寸三孔或单大孔龙头
台面下安装</t>
  </si>
  <si>
    <t>HDLU022B</t>
  </si>
  <si>
    <t>556*412*203</t>
  </si>
  <si>
    <t>HDLU060B</t>
  </si>
  <si>
    <t>600*400*180</t>
  </si>
  <si>
    <t>台上盆</t>
  </si>
  <si>
    <t>HDA055</t>
  </si>
  <si>
    <t>500*350*145</t>
  </si>
  <si>
    <t>可配 4 寸三孔或单孔龙头
台面上安装</t>
  </si>
  <si>
    <t>HDA048</t>
  </si>
  <si>
    <t>500*375*186</t>
  </si>
  <si>
    <t>立柱盆</t>
  </si>
  <si>
    <t>HD4</t>
  </si>
  <si>
    <t>505*410*830</t>
  </si>
  <si>
    <t>可配 4 寸三孔或单孔龙头
背靠墙式安装</t>
  </si>
  <si>
    <t>HDLP303</t>
  </si>
  <si>
    <t>585*475*810</t>
  </si>
  <si>
    <t>儿童立柱盆</t>
  </si>
  <si>
    <t>HD304B</t>
  </si>
  <si>
    <t>380*305*540</t>
  </si>
  <si>
    <t>翻板式去水器</t>
  </si>
  <si>
    <t>HDGD1051</t>
  </si>
  <si>
    <t>φ60*185（mm)
配管径：φ32mm</t>
  </si>
  <si>
    <t>1、翻板式排水
2、铜+不锈钢材质
3、带溢水孔
4、表面处理：镀铬</t>
  </si>
  <si>
    <t>HWP5047-X01CP</t>
  </si>
  <si>
    <t>φ60*160（mm)
配管径：φ32mm</t>
  </si>
  <si>
    <t>不锈钢+塑料+硅胶</t>
  </si>
  <si>
    <t>全铜下水管</t>
  </si>
  <si>
    <t>HD</t>
  </si>
  <si>
    <t>φ32mm</t>
  </si>
  <si>
    <t>铜镀铬材质</t>
  </si>
  <si>
    <t>P23003PX1</t>
  </si>
  <si>
    <t>长度：365~860mm
直径：Φ32mm</t>
  </si>
  <si>
    <t>伸缩管PP材质</t>
  </si>
  <si>
    <t>水槽</t>
  </si>
  <si>
    <t>不锈钢水槽</t>
  </si>
  <si>
    <t>HDSC8750A</t>
  </si>
  <si>
    <t>600*450*200</t>
  </si>
  <si>
    <t>1、SUS304材质，拉丝表面
2、110mm下水器与Ｇ1.5寸PP防臭下水管 
3、直角边，适用三种方式安装
4、防凝露涂层，橡胶消音垫</t>
  </si>
  <si>
    <t>HDSC8726</t>
  </si>
  <si>
    <t>760*460*220</t>
  </si>
  <si>
    <t>1、SUS304材质，拉丝表面
2、140mm下水器与Ｇ1.5寸PP防臭下水管 
3、直角边，适用三种方式安装
4、防凝露涂层，橡胶消音垫</t>
  </si>
  <si>
    <t>拖布池</t>
  </si>
  <si>
    <t>拖把池</t>
  </si>
  <si>
    <t>550*490*805</t>
  </si>
  <si>
    <t>分体式（盆+立柱）
2.后置挡水沿
3.下水口φ60mm</t>
  </si>
  <si>
    <t>HD9</t>
  </si>
  <si>
    <t>455**395*645</t>
  </si>
  <si>
    <t>1.分体式（盆+立柱）
2.后置挡水沿
3.下水口φ60mm</t>
  </si>
  <si>
    <t>拖把池水嘴</t>
  </si>
  <si>
    <t>HDA0856B</t>
  </si>
  <si>
    <t>阀体进水规格：G1/2
出水口中心距：119mm
总高度：85mm</t>
  </si>
  <si>
    <t>浴缸</t>
  </si>
  <si>
    <t>普通浴缸</t>
  </si>
  <si>
    <t>HYP0101-A150</t>
  </si>
  <si>
    <t>1500*770*465</t>
  </si>
  <si>
    <t>1.环保亚克力浴缸
2.人机工程学设计</t>
  </si>
  <si>
    <t>裙边浴缸</t>
  </si>
  <si>
    <t>HYQ0101-2A150</t>
  </si>
  <si>
    <t>1505*775*600</t>
  </si>
  <si>
    <t>1.环保亚克力浴缸
2.水隔臭去水器</t>
  </si>
  <si>
    <t>地漏</t>
  </si>
  <si>
    <t>洗衣机地漏</t>
  </si>
  <si>
    <t>HDFD8873B</t>
  </si>
  <si>
    <t>100*100（mm）</t>
  </si>
  <si>
    <t>不锈钢材质
表面抛光电镀
硅胶密封圈
DN50</t>
  </si>
  <si>
    <t>普通地漏</t>
  </si>
  <si>
    <t>HDFD8875B</t>
  </si>
  <si>
    <t>浴室柜</t>
  </si>
  <si>
    <t>成品浴室柜</t>
  </si>
  <si>
    <t>HDFL8152C-F28</t>
  </si>
  <si>
    <t>800*510*515</t>
  </si>
  <si>
    <t>实木多层板材质、含镜柜、侧斗</t>
  </si>
  <si>
    <t>HFL0904-8156NC</t>
  </si>
  <si>
    <t>800*500*500</t>
  </si>
  <si>
    <t>HDFL8155A-F6</t>
  </si>
  <si>
    <t>600*480*513</t>
  </si>
  <si>
    <t>挂件</t>
  </si>
  <si>
    <t>浴巾架</t>
  </si>
  <si>
    <t>HDC5820</t>
  </si>
  <si>
    <t>627*102*25</t>
  </si>
  <si>
    <t>1、不锈钢主体
2、表面亮光</t>
  </si>
  <si>
    <t>双杆毛巾架</t>
  </si>
  <si>
    <t>HDC5804</t>
  </si>
  <si>
    <t>600*125*53</t>
  </si>
  <si>
    <t>单层置物架</t>
  </si>
  <si>
    <t>HDC9080</t>
  </si>
  <si>
    <t>220*275</t>
  </si>
  <si>
    <t>1、铜合金主体
2、表面镀铬</t>
  </si>
  <si>
    <t>烘手机</t>
  </si>
  <si>
    <t>全自动感应烘手机</t>
  </si>
  <si>
    <t>HD343AC</t>
  </si>
  <si>
    <t>240*260</t>
  </si>
  <si>
    <t>220V交流式电源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</si>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</sst>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176" fontId="1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176" fontId="0" fillId="2" borderId="0" xfId="0" applyNumberFormat="1" applyFill="1"/>
    <xf numFmtId="176" fontId="0" fillId="2" borderId="0" xfId="0" applyNumberFormat="1" applyFill="1" applyProtection="1"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jpeg"/><Relationship Id="rId72" Type="http://schemas.openxmlformats.org/officeDocument/2006/relationships/image" Target="media/image73.png"/><Relationship Id="rId71" Type="http://schemas.openxmlformats.org/officeDocument/2006/relationships/image" Target="media/image72.png"/><Relationship Id="rId70" Type="http://schemas.openxmlformats.org/officeDocument/2006/relationships/image" Target="media/image71.png"/><Relationship Id="rId7" Type="http://schemas.openxmlformats.org/officeDocument/2006/relationships/image" Target="media/image8.png"/><Relationship Id="rId69" Type="http://schemas.openxmlformats.org/officeDocument/2006/relationships/image" Target="media/image70.png"/><Relationship Id="rId68" Type="http://schemas.openxmlformats.org/officeDocument/2006/relationships/image" Target="media/image69.png"/><Relationship Id="rId67" Type="http://schemas.openxmlformats.org/officeDocument/2006/relationships/image" Target="media/image68.png"/><Relationship Id="rId66" Type="http://schemas.openxmlformats.org/officeDocument/2006/relationships/image" Target="media/image67.png"/><Relationship Id="rId65" Type="http://schemas.openxmlformats.org/officeDocument/2006/relationships/image" Target="media/image66.png"/><Relationship Id="rId64" Type="http://schemas.openxmlformats.org/officeDocument/2006/relationships/image" Target="media/image65.png"/><Relationship Id="rId63" Type="http://schemas.openxmlformats.org/officeDocument/2006/relationships/image" Target="media/image64.png"/><Relationship Id="rId62" Type="http://schemas.openxmlformats.org/officeDocument/2006/relationships/image" Target="media/image63.png"/><Relationship Id="rId61" Type="http://schemas.openxmlformats.org/officeDocument/2006/relationships/image" Target="media/image62.png"/><Relationship Id="rId60" Type="http://schemas.openxmlformats.org/officeDocument/2006/relationships/image" Target="media/image61.png"/><Relationship Id="rId6" Type="http://schemas.openxmlformats.org/officeDocument/2006/relationships/image" Target="media/image7.png"/><Relationship Id="rId59" Type="http://schemas.openxmlformats.org/officeDocument/2006/relationships/image" Target="media/image60.png"/><Relationship Id="rId58" Type="http://schemas.openxmlformats.org/officeDocument/2006/relationships/image" Target="media/image59.jpeg"/><Relationship Id="rId57" Type="http://schemas.openxmlformats.org/officeDocument/2006/relationships/image" Target="media/image58.png"/><Relationship Id="rId56" Type="http://schemas.openxmlformats.org/officeDocument/2006/relationships/image" Target="media/image57.pn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png"/><Relationship Id="rId52" Type="http://schemas.openxmlformats.org/officeDocument/2006/relationships/image" Target="media/image53.png"/><Relationship Id="rId51" Type="http://schemas.openxmlformats.org/officeDocument/2006/relationships/image" Target="media/image52.png"/><Relationship Id="rId50" Type="http://schemas.openxmlformats.org/officeDocument/2006/relationships/image" Target="media/image51.jpeg"/><Relationship Id="rId5" Type="http://schemas.openxmlformats.org/officeDocument/2006/relationships/image" Target="media/image6.png"/><Relationship Id="rId49" Type="http://schemas.openxmlformats.org/officeDocument/2006/relationships/image" Target="media/image50.png"/><Relationship Id="rId48" Type="http://schemas.openxmlformats.org/officeDocument/2006/relationships/image" Target="media/image49.png"/><Relationship Id="rId47" Type="http://schemas.openxmlformats.org/officeDocument/2006/relationships/image" Target="media/image48.png"/><Relationship Id="rId46" Type="http://schemas.openxmlformats.org/officeDocument/2006/relationships/image" Target="media/image47.pn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jpeg"/><Relationship Id="rId41" Type="http://schemas.openxmlformats.org/officeDocument/2006/relationships/image" Target="media/image42.png"/><Relationship Id="rId40" Type="http://schemas.openxmlformats.org/officeDocument/2006/relationships/image" Target="media/image41.png"/><Relationship Id="rId4" Type="http://schemas.openxmlformats.org/officeDocument/2006/relationships/image" Target="media/image5.pn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4.png"/><Relationship Id="rId29" Type="http://schemas.openxmlformats.org/officeDocument/2006/relationships/image" Target="media/image30.png"/><Relationship Id="rId28" Type="http://schemas.openxmlformats.org/officeDocument/2006/relationships/image" Target="media/image29.png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132715</xdr:colOff>
      <xdr:row>37</xdr:row>
      <xdr:rowOff>309245</xdr:rowOff>
    </xdr:from>
    <xdr:to>
      <xdr:col>7</xdr:col>
      <xdr:colOff>0</xdr:colOff>
      <xdr:row>37</xdr:row>
      <xdr:rowOff>927735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7590" y="50172620"/>
          <a:ext cx="1172845" cy="618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"/>
  <sheetViews>
    <sheetView tabSelected="1" zoomScaleSheetLayoutView="70" workbookViewId="0">
      <pane ySplit="3" topLeftCell="A75" activePane="bottomLeft" state="frozen"/>
      <selection/>
      <selection pane="bottomLeft" activeCell="N80" sqref="N80"/>
    </sheetView>
  </sheetViews>
  <sheetFormatPr defaultColWidth="9" defaultRowHeight="13.5"/>
  <cols>
    <col min="1" max="1" width="7.49166666666667" style="5" customWidth="1"/>
    <col min="2" max="2" width="12.25" style="5" customWidth="1"/>
    <col min="3" max="3" width="8" style="5" customWidth="1"/>
    <col min="4" max="4" width="13" style="6" customWidth="1"/>
    <col min="5" max="5" width="12.6333333333333" style="5" customWidth="1"/>
    <col min="6" max="6" width="8.5" style="5" customWidth="1"/>
    <col min="7" max="7" width="17.1333333333333" style="5" customWidth="1"/>
    <col min="8" max="8" width="15.875" style="5" customWidth="1"/>
    <col min="9" max="9" width="22.875" style="7" customWidth="1"/>
    <col min="10" max="10" width="9.13333333333333" style="5" customWidth="1"/>
    <col min="11" max="11" width="7.875" style="5" customWidth="1"/>
    <col min="12" max="12" width="12.4416666666667" style="8" customWidth="1"/>
    <col min="13" max="13" width="12.4416666666667" style="9" customWidth="1"/>
    <col min="14" max="14" width="14.5583333333333" style="9" customWidth="1"/>
    <col min="15" max="16384" width="9" style="5"/>
  </cols>
  <sheetData>
    <row r="1" ht="53.25" customHeight="1" spans="1:14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6"/>
      <c r="M1" s="17"/>
      <c r="N1" s="17"/>
    </row>
    <row r="2" s="1" customFormat="1" ht="26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8" t="s">
        <v>11</v>
      </c>
      <c r="L2" s="19" t="s">
        <v>12</v>
      </c>
      <c r="M2" s="20" t="s">
        <v>13</v>
      </c>
      <c r="N2" s="20" t="s">
        <v>14</v>
      </c>
    </row>
    <row r="3" s="2" customFormat="1" ht="27" customHeight="1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21"/>
      <c r="L3" s="19"/>
      <c r="M3" s="20"/>
      <c r="N3" s="20"/>
    </row>
    <row r="4" s="3" customFormat="1" ht="93" customHeight="1" spans="1:14">
      <c r="A4" s="13">
        <v>1</v>
      </c>
      <c r="B4" s="13" t="s">
        <v>15</v>
      </c>
      <c r="C4" s="13" t="s">
        <v>16</v>
      </c>
      <c r="D4" s="13" t="s">
        <v>15</v>
      </c>
      <c r="E4" s="13" t="s">
        <v>17</v>
      </c>
      <c r="F4" s="13" t="s">
        <v>18</v>
      </c>
      <c r="G4" s="14" t="str">
        <f>_xlfn.DISPIMG("ID_DCCD8BDB42164A568458107C82A4BF4E",1)</f>
        <v>=DISPIMG("ID_DCCD8BDB42164A568458107C82A4BF4E",1)</v>
      </c>
      <c r="H4" s="13" t="s">
        <v>19</v>
      </c>
      <c r="I4" s="13" t="s">
        <v>20</v>
      </c>
      <c r="J4" s="13" t="s">
        <v>21</v>
      </c>
      <c r="K4" s="13">
        <v>85</v>
      </c>
      <c r="L4" s="22">
        <v>618</v>
      </c>
      <c r="M4" s="23"/>
      <c r="N4" s="23">
        <f>K4*M4</f>
        <v>0</v>
      </c>
    </row>
    <row r="5" s="3" customFormat="1" ht="91" customHeight="1" spans="1:14">
      <c r="A5" s="13">
        <v>2</v>
      </c>
      <c r="B5" s="13" t="s">
        <v>15</v>
      </c>
      <c r="C5" s="13" t="s">
        <v>16</v>
      </c>
      <c r="D5" s="13" t="s">
        <v>15</v>
      </c>
      <c r="E5" s="13" t="s">
        <v>22</v>
      </c>
      <c r="F5" s="13" t="s">
        <v>18</v>
      </c>
      <c r="G5" s="14" t="str">
        <f>_xlfn.DISPIMG("ID_FDF78616A8394C7DA3816798E9F85BF7",1)</f>
        <v>=DISPIMG("ID_FDF78616A8394C7DA3816798E9F85BF7",1)</v>
      </c>
      <c r="H5" s="13" t="s">
        <v>23</v>
      </c>
      <c r="I5" s="13" t="s">
        <v>20</v>
      </c>
      <c r="J5" s="13" t="s">
        <v>21</v>
      </c>
      <c r="K5" s="13">
        <v>85</v>
      </c>
      <c r="L5" s="22">
        <v>717</v>
      </c>
      <c r="M5" s="23"/>
      <c r="N5" s="23">
        <f t="shared" ref="N5:N36" si="0">K5*M5</f>
        <v>0</v>
      </c>
    </row>
    <row r="6" s="3" customFormat="1" ht="93" customHeight="1" spans="1:14">
      <c r="A6" s="13">
        <v>3</v>
      </c>
      <c r="B6" s="13" t="s">
        <v>15</v>
      </c>
      <c r="C6" s="13" t="s">
        <v>16</v>
      </c>
      <c r="D6" s="13" t="s">
        <v>15</v>
      </c>
      <c r="E6" s="13" t="s">
        <v>24</v>
      </c>
      <c r="F6" s="13" t="s">
        <v>18</v>
      </c>
      <c r="G6" s="14" t="str">
        <f>_xlfn.DISPIMG("ID_70188AE6D3FA4ACD89557B195A8AC77E",1)</f>
        <v>=DISPIMG("ID_70188AE6D3FA4ACD89557B195A8AC77E",1)</v>
      </c>
      <c r="H6" s="13" t="s">
        <v>25</v>
      </c>
      <c r="I6" s="13" t="s">
        <v>20</v>
      </c>
      <c r="J6" s="13" t="s">
        <v>21</v>
      </c>
      <c r="K6" s="13">
        <v>85</v>
      </c>
      <c r="L6" s="22">
        <v>749</v>
      </c>
      <c r="M6" s="23"/>
      <c r="N6" s="23">
        <f t="shared" si="0"/>
        <v>0</v>
      </c>
    </row>
    <row r="7" s="3" customFormat="1" ht="108" customHeight="1" spans="1:14">
      <c r="A7" s="13">
        <v>4</v>
      </c>
      <c r="B7" s="13" t="s">
        <v>15</v>
      </c>
      <c r="C7" s="13" t="s">
        <v>16</v>
      </c>
      <c r="D7" s="13" t="s">
        <v>15</v>
      </c>
      <c r="E7" s="13" t="s">
        <v>26</v>
      </c>
      <c r="F7" s="13" t="s">
        <v>18</v>
      </c>
      <c r="G7" s="14" t="str">
        <f>_xlfn.DISPIMG("ID_2B6C288B85244ED19A6B55F25A79FEA7",1)</f>
        <v>=DISPIMG("ID_2B6C288B85244ED19A6B55F25A79FEA7",1)</v>
      </c>
      <c r="H7" s="13" t="s">
        <v>27</v>
      </c>
      <c r="I7" s="13" t="s">
        <v>28</v>
      </c>
      <c r="J7" s="13" t="s">
        <v>21</v>
      </c>
      <c r="K7" s="13">
        <v>85</v>
      </c>
      <c r="L7" s="22">
        <v>613</v>
      </c>
      <c r="M7" s="23"/>
      <c r="N7" s="23">
        <f t="shared" si="0"/>
        <v>0</v>
      </c>
    </row>
    <row r="8" s="3" customFormat="1" ht="114" customHeight="1" spans="1:14">
      <c r="A8" s="13">
        <v>5</v>
      </c>
      <c r="B8" s="13" t="s">
        <v>15</v>
      </c>
      <c r="C8" s="13" t="s">
        <v>16</v>
      </c>
      <c r="D8" s="13" t="s">
        <v>29</v>
      </c>
      <c r="E8" s="13" t="s">
        <v>30</v>
      </c>
      <c r="F8" s="13" t="s">
        <v>18</v>
      </c>
      <c r="G8" s="14" t="str">
        <f>_xlfn.DISPIMG("ID_CA96223652D9473E9A59E564BBFD8C4A",1)</f>
        <v>=DISPIMG("ID_CA96223652D9473E9A59E564BBFD8C4A",1)</v>
      </c>
      <c r="H8" s="13" t="s">
        <v>31</v>
      </c>
      <c r="I8" s="13" t="s">
        <v>32</v>
      </c>
      <c r="J8" s="13" t="s">
        <v>21</v>
      </c>
      <c r="K8" s="13">
        <v>85</v>
      </c>
      <c r="L8" s="22">
        <v>998</v>
      </c>
      <c r="M8" s="23"/>
      <c r="N8" s="23">
        <f t="shared" si="0"/>
        <v>0</v>
      </c>
    </row>
    <row r="9" s="3" customFormat="1" ht="99" customHeight="1" spans="1:14">
      <c r="A9" s="13">
        <v>6</v>
      </c>
      <c r="B9" s="13" t="s">
        <v>15</v>
      </c>
      <c r="C9" s="13" t="s">
        <v>16</v>
      </c>
      <c r="D9" s="13" t="s">
        <v>33</v>
      </c>
      <c r="E9" s="13" t="s">
        <v>34</v>
      </c>
      <c r="F9" s="13" t="s">
        <v>18</v>
      </c>
      <c r="G9" s="14" t="str">
        <f>_xlfn.DISPIMG("ID_51A87D9A291F4D35891E025289DD4F70",1)</f>
        <v>=DISPIMG("ID_51A87D9A291F4D35891E025289DD4F70",1)</v>
      </c>
      <c r="H9" s="13" t="s">
        <v>35</v>
      </c>
      <c r="I9" s="13" t="s">
        <v>36</v>
      </c>
      <c r="J9" s="13" t="s">
        <v>21</v>
      </c>
      <c r="K9" s="13">
        <v>85</v>
      </c>
      <c r="L9" s="22">
        <v>2116</v>
      </c>
      <c r="M9" s="23"/>
      <c r="N9" s="23">
        <f t="shared" si="0"/>
        <v>0</v>
      </c>
    </row>
    <row r="10" s="3" customFormat="1" ht="70" customHeight="1" spans="1:14">
      <c r="A10" s="13">
        <v>7</v>
      </c>
      <c r="B10" s="13" t="s">
        <v>15</v>
      </c>
      <c r="C10" s="13" t="s">
        <v>16</v>
      </c>
      <c r="D10" s="13" t="s">
        <v>37</v>
      </c>
      <c r="E10" s="13" t="s">
        <v>38</v>
      </c>
      <c r="F10" s="13" t="s">
        <v>18</v>
      </c>
      <c r="G10" s="14" t="str">
        <f>_xlfn.DISPIMG("ID_B4514FBCA57A4F94B65BD1D4730F738F",1)</f>
        <v>=DISPIMG("ID_B4514FBCA57A4F94B65BD1D4730F738F",1)</v>
      </c>
      <c r="H10" s="13" t="s">
        <v>39</v>
      </c>
      <c r="I10" s="13" t="s">
        <v>40</v>
      </c>
      <c r="J10" s="13" t="s">
        <v>21</v>
      </c>
      <c r="K10" s="13">
        <v>85</v>
      </c>
      <c r="L10" s="22">
        <v>23</v>
      </c>
      <c r="M10" s="23"/>
      <c r="N10" s="23">
        <f t="shared" si="0"/>
        <v>0</v>
      </c>
    </row>
    <row r="11" s="3" customFormat="1" ht="93" customHeight="1" spans="1:14">
      <c r="A11" s="13">
        <v>8</v>
      </c>
      <c r="B11" s="13" t="s">
        <v>15</v>
      </c>
      <c r="C11" s="13" t="s">
        <v>16</v>
      </c>
      <c r="D11" s="13" t="s">
        <v>41</v>
      </c>
      <c r="E11" s="13" t="s">
        <v>42</v>
      </c>
      <c r="F11" s="13" t="s">
        <v>18</v>
      </c>
      <c r="G11" s="14" t="str">
        <f>_xlfn.DISPIMG("ID_A27DD89D0071444D85F7FDEE465BBD56",1)</f>
        <v>=DISPIMG("ID_A27DD89D0071444D85F7FDEE465BBD56",1)</v>
      </c>
      <c r="H11" s="13" t="s">
        <v>43</v>
      </c>
      <c r="I11" s="13" t="s">
        <v>44</v>
      </c>
      <c r="J11" s="13" t="s">
        <v>21</v>
      </c>
      <c r="K11" s="13">
        <v>85</v>
      </c>
      <c r="L11" s="22">
        <v>15</v>
      </c>
      <c r="M11" s="23"/>
      <c r="N11" s="23">
        <f t="shared" si="0"/>
        <v>0</v>
      </c>
    </row>
    <row r="12" s="3" customFormat="1" ht="96" customHeight="1" spans="1:14">
      <c r="A12" s="13">
        <v>9</v>
      </c>
      <c r="B12" s="13" t="s">
        <v>45</v>
      </c>
      <c r="C12" s="13" t="s">
        <v>16</v>
      </c>
      <c r="D12" s="13" t="s">
        <v>45</v>
      </c>
      <c r="E12" s="13" t="s">
        <v>46</v>
      </c>
      <c r="F12" s="13" t="s">
        <v>18</v>
      </c>
      <c r="G12" s="14" t="str">
        <f>_xlfn.DISPIMG("ID_9D2DDB533A8746D1B90864A1DE88C8FA",1)</f>
        <v>=DISPIMG("ID_9D2DDB533A8746D1B90864A1DE88C8FA",1)</v>
      </c>
      <c r="H12" s="13" t="s">
        <v>47</v>
      </c>
      <c r="I12" s="13" t="s">
        <v>48</v>
      </c>
      <c r="J12" s="13" t="s">
        <v>21</v>
      </c>
      <c r="K12" s="13">
        <v>85</v>
      </c>
      <c r="L12" s="22">
        <v>247</v>
      </c>
      <c r="M12" s="23"/>
      <c r="N12" s="23">
        <f t="shared" si="0"/>
        <v>0</v>
      </c>
    </row>
    <row r="13" s="3" customFormat="1" ht="100" customHeight="1" spans="1:14">
      <c r="A13" s="13">
        <v>10</v>
      </c>
      <c r="B13" s="13" t="s">
        <v>45</v>
      </c>
      <c r="C13" s="13" t="s">
        <v>16</v>
      </c>
      <c r="D13" s="13" t="s">
        <v>45</v>
      </c>
      <c r="E13" s="13" t="s">
        <v>49</v>
      </c>
      <c r="F13" s="13" t="s">
        <v>18</v>
      </c>
      <c r="G13" s="14" t="str">
        <f>_xlfn.DISPIMG("ID_389DDB7EF57B4A7AAD68FF4147BFFE5D",1)</f>
        <v>=DISPIMG("ID_389DDB7EF57B4A7AAD68FF4147BFFE5D",1)</v>
      </c>
      <c r="H13" s="13" t="s">
        <v>50</v>
      </c>
      <c r="I13" s="13" t="s">
        <v>48</v>
      </c>
      <c r="J13" s="13" t="s">
        <v>21</v>
      </c>
      <c r="K13" s="13">
        <v>85</v>
      </c>
      <c r="L13" s="22">
        <v>247</v>
      </c>
      <c r="M13" s="23"/>
      <c r="N13" s="23">
        <f t="shared" si="0"/>
        <v>0</v>
      </c>
    </row>
    <row r="14" s="3" customFormat="1" ht="93" customHeight="1" spans="1:14">
      <c r="A14" s="13">
        <v>11</v>
      </c>
      <c r="B14" s="13" t="s">
        <v>45</v>
      </c>
      <c r="C14" s="13" t="s">
        <v>16</v>
      </c>
      <c r="D14" s="13" t="s">
        <v>45</v>
      </c>
      <c r="E14" s="13" t="s">
        <v>51</v>
      </c>
      <c r="F14" s="13" t="s">
        <v>18</v>
      </c>
      <c r="G14" s="14" t="str">
        <f>_xlfn.DISPIMG("ID_7628DC674C86438BAF587CC123031D8F",1)</f>
        <v>=DISPIMG("ID_7628DC674C86438BAF587CC123031D8F",1)</v>
      </c>
      <c r="H14" s="13" t="s">
        <v>52</v>
      </c>
      <c r="I14" s="13" t="s">
        <v>53</v>
      </c>
      <c r="J14" s="13" t="s">
        <v>21</v>
      </c>
      <c r="K14" s="13">
        <v>85</v>
      </c>
      <c r="L14" s="22">
        <v>233</v>
      </c>
      <c r="M14" s="23"/>
      <c r="N14" s="23">
        <f t="shared" si="0"/>
        <v>0</v>
      </c>
    </row>
    <row r="15" s="3" customFormat="1" ht="85" customHeight="1" spans="1:14">
      <c r="A15" s="13">
        <v>12</v>
      </c>
      <c r="B15" s="13" t="s">
        <v>45</v>
      </c>
      <c r="C15" s="13" t="s">
        <v>16</v>
      </c>
      <c r="D15" s="13" t="s">
        <v>54</v>
      </c>
      <c r="E15" s="13" t="s">
        <v>55</v>
      </c>
      <c r="F15" s="13" t="s">
        <v>18</v>
      </c>
      <c r="G15" s="14" t="str">
        <f>_xlfn.DISPIMG("ID_E03E99268AE840578065DB3D76BDF21A",1)</f>
        <v>=DISPIMG("ID_E03E99268AE840578065DB3D76BDF21A",1)</v>
      </c>
      <c r="H15" s="13" t="s">
        <v>56</v>
      </c>
      <c r="I15" s="13" t="s">
        <v>57</v>
      </c>
      <c r="J15" s="13" t="s">
        <v>21</v>
      </c>
      <c r="K15" s="13">
        <v>85</v>
      </c>
      <c r="L15" s="22">
        <v>342</v>
      </c>
      <c r="M15" s="23"/>
      <c r="N15" s="23">
        <f t="shared" si="0"/>
        <v>0</v>
      </c>
    </row>
    <row r="16" s="3" customFormat="1" ht="84" customHeight="1" spans="1:14">
      <c r="A16" s="13">
        <v>13</v>
      </c>
      <c r="B16" s="13" t="s">
        <v>45</v>
      </c>
      <c r="C16" s="13" t="s">
        <v>16</v>
      </c>
      <c r="D16" s="13" t="s">
        <v>58</v>
      </c>
      <c r="E16" s="13" t="s">
        <v>59</v>
      </c>
      <c r="F16" s="13" t="s">
        <v>18</v>
      </c>
      <c r="G16" s="14" t="str">
        <f>_xlfn.DISPIMG("ID_29B1C1ADAA5C415696BA92380A56E151",1)</f>
        <v>=DISPIMG("ID_29B1C1ADAA5C415696BA92380A56E151",1)</v>
      </c>
      <c r="H16" s="13" t="s">
        <v>60</v>
      </c>
      <c r="I16" s="13" t="s">
        <v>61</v>
      </c>
      <c r="J16" s="13" t="s">
        <v>21</v>
      </c>
      <c r="K16" s="13">
        <v>85</v>
      </c>
      <c r="L16" s="22">
        <v>168</v>
      </c>
      <c r="M16" s="23"/>
      <c r="N16" s="23">
        <f t="shared" si="0"/>
        <v>0</v>
      </c>
    </row>
    <row r="17" s="3" customFormat="1" ht="84" customHeight="1" spans="1:14">
      <c r="A17" s="13">
        <v>14</v>
      </c>
      <c r="B17" s="13" t="s">
        <v>45</v>
      </c>
      <c r="C17" s="13" t="s">
        <v>16</v>
      </c>
      <c r="D17" s="13" t="s">
        <v>62</v>
      </c>
      <c r="E17" s="13" t="s">
        <v>63</v>
      </c>
      <c r="F17" s="13" t="s">
        <v>18</v>
      </c>
      <c r="G17" s="14" t="str">
        <f>_xlfn.DISPIMG("ID_EB4C0E0353414C7C86BEC53200D00293",1)</f>
        <v>=DISPIMG("ID_EB4C0E0353414C7C86BEC53200D00293",1)</v>
      </c>
      <c r="H17" s="13" t="s">
        <v>64</v>
      </c>
      <c r="I17" s="13" t="s">
        <v>65</v>
      </c>
      <c r="J17" s="13" t="s">
        <v>21</v>
      </c>
      <c r="K17" s="13">
        <v>85</v>
      </c>
      <c r="L17" s="22">
        <v>36</v>
      </c>
      <c r="M17" s="23"/>
      <c r="N17" s="23">
        <f t="shared" si="0"/>
        <v>0</v>
      </c>
    </row>
    <row r="18" s="3" customFormat="1" ht="84" customHeight="1" spans="1:14">
      <c r="A18" s="13">
        <v>15</v>
      </c>
      <c r="B18" s="13" t="s">
        <v>66</v>
      </c>
      <c r="C18" s="13" t="s">
        <v>16</v>
      </c>
      <c r="D18" s="13" t="s">
        <v>67</v>
      </c>
      <c r="E18" s="13" t="s">
        <v>68</v>
      </c>
      <c r="F18" s="13" t="s">
        <v>18</v>
      </c>
      <c r="G18" s="14" t="str">
        <f>_xlfn.DISPIMG("ID_361BD4A3B256458484B12419E02361FC",1)</f>
        <v>=DISPIMG("ID_361BD4A3B256458484B12419E02361FC",1)</v>
      </c>
      <c r="H18" s="13" t="s">
        <v>69</v>
      </c>
      <c r="I18" s="13" t="s">
        <v>70</v>
      </c>
      <c r="J18" s="13" t="s">
        <v>21</v>
      </c>
      <c r="K18" s="13">
        <v>85</v>
      </c>
      <c r="L18" s="22">
        <v>646</v>
      </c>
      <c r="M18" s="23"/>
      <c r="N18" s="23">
        <f t="shared" si="0"/>
        <v>0</v>
      </c>
    </row>
    <row r="19" s="3" customFormat="1" ht="84" customHeight="1" spans="1:14">
      <c r="A19" s="13">
        <v>16</v>
      </c>
      <c r="B19" s="13" t="s">
        <v>66</v>
      </c>
      <c r="C19" s="13" t="s">
        <v>16</v>
      </c>
      <c r="D19" s="13" t="s">
        <v>67</v>
      </c>
      <c r="E19" s="13" t="s">
        <v>71</v>
      </c>
      <c r="F19" s="13" t="s">
        <v>18</v>
      </c>
      <c r="G19" s="14" t="str">
        <f>_xlfn.DISPIMG("ID_34943CE44AF24BF4BF0702D894D62B11",1)</f>
        <v>=DISPIMG("ID_34943CE44AF24BF4BF0702D894D62B11",1)</v>
      </c>
      <c r="H19" s="13" t="s">
        <v>72</v>
      </c>
      <c r="I19" s="13" t="s">
        <v>70</v>
      </c>
      <c r="J19" s="13" t="s">
        <v>21</v>
      </c>
      <c r="K19" s="13">
        <v>85</v>
      </c>
      <c r="L19" s="22">
        <v>646</v>
      </c>
      <c r="M19" s="23"/>
      <c r="N19" s="23">
        <f t="shared" si="0"/>
        <v>0</v>
      </c>
    </row>
    <row r="20" s="3" customFormat="1" ht="84" customHeight="1" spans="1:14">
      <c r="A20" s="13">
        <v>17</v>
      </c>
      <c r="B20" s="13" t="s">
        <v>66</v>
      </c>
      <c r="C20" s="13" t="s">
        <v>16</v>
      </c>
      <c r="D20" s="13" t="s">
        <v>67</v>
      </c>
      <c r="E20" s="13" t="s">
        <v>73</v>
      </c>
      <c r="F20" s="13" t="s">
        <v>18</v>
      </c>
      <c r="G20" s="14" t="str">
        <f>_xlfn.DISPIMG("ID_CE2386A8C81947F4B2FF7A489F3B5A16",1)</f>
        <v>=DISPIMG("ID_CE2386A8C81947F4B2FF7A489F3B5A16",1)</v>
      </c>
      <c r="H20" s="13" t="s">
        <v>74</v>
      </c>
      <c r="I20" s="13" t="s">
        <v>70</v>
      </c>
      <c r="J20" s="13" t="s">
        <v>21</v>
      </c>
      <c r="K20" s="13">
        <v>85</v>
      </c>
      <c r="L20" s="22">
        <v>523</v>
      </c>
      <c r="M20" s="23"/>
      <c r="N20" s="23">
        <f t="shared" si="0"/>
        <v>0</v>
      </c>
    </row>
    <row r="21" s="3" customFormat="1" ht="84" customHeight="1" spans="1:14">
      <c r="A21" s="13">
        <v>18</v>
      </c>
      <c r="B21" s="13" t="s">
        <v>66</v>
      </c>
      <c r="C21" s="13" t="s">
        <v>16</v>
      </c>
      <c r="D21" s="13" t="s">
        <v>75</v>
      </c>
      <c r="E21" s="14" t="s">
        <v>76</v>
      </c>
      <c r="F21" s="13" t="s">
        <v>18</v>
      </c>
      <c r="G21" s="14" t="str">
        <f>_xlfn.DISPIMG("ID_8429A633988347F38D57A113D20452FA",1)</f>
        <v>=DISPIMG("ID_8429A633988347F38D57A113D20452FA",1)</v>
      </c>
      <c r="H21" s="13" t="s">
        <v>77</v>
      </c>
      <c r="I21" s="13" t="s">
        <v>78</v>
      </c>
      <c r="J21" s="13" t="s">
        <v>21</v>
      </c>
      <c r="K21" s="13">
        <v>85</v>
      </c>
      <c r="L21" s="22">
        <v>428</v>
      </c>
      <c r="M21" s="23"/>
      <c r="N21" s="23">
        <f t="shared" si="0"/>
        <v>0</v>
      </c>
    </row>
    <row r="22" s="3" customFormat="1" ht="84" customHeight="1" spans="1:14">
      <c r="A22" s="13">
        <v>19</v>
      </c>
      <c r="B22" s="13" t="s">
        <v>66</v>
      </c>
      <c r="C22" s="13" t="s">
        <v>16</v>
      </c>
      <c r="D22" s="13" t="s">
        <v>79</v>
      </c>
      <c r="E22" s="13" t="s">
        <v>80</v>
      </c>
      <c r="F22" s="13" t="s">
        <v>18</v>
      </c>
      <c r="G22" s="14" t="str">
        <f>_xlfn.DISPIMG("ID_C43400514FDC435ABA0EE723A3F3ED18",1)</f>
        <v>=DISPIMG("ID_C43400514FDC435ABA0EE723A3F3ED18",1)</v>
      </c>
      <c r="H22" s="13" t="s">
        <v>81</v>
      </c>
      <c r="I22" s="13" t="s">
        <v>78</v>
      </c>
      <c r="J22" s="13" t="s">
        <v>21</v>
      </c>
      <c r="K22" s="13">
        <v>85</v>
      </c>
      <c r="L22" s="22">
        <v>361</v>
      </c>
      <c r="M22" s="23"/>
      <c r="N22" s="23">
        <f t="shared" si="0"/>
        <v>0</v>
      </c>
    </row>
    <row r="23" s="3" customFormat="1" ht="97" customHeight="1" spans="1:14">
      <c r="A23" s="13">
        <v>20</v>
      </c>
      <c r="B23" s="13" t="s">
        <v>82</v>
      </c>
      <c r="C23" s="13" t="s">
        <v>16</v>
      </c>
      <c r="D23" s="13" t="s">
        <v>83</v>
      </c>
      <c r="E23" s="13" t="s">
        <v>84</v>
      </c>
      <c r="F23" s="13" t="s">
        <v>18</v>
      </c>
      <c r="G23" s="14" t="str">
        <f>_xlfn.DISPIMG("ID_5BB136D48A124CC6BBC0C54A9C6AC0E2",1)</f>
        <v>=DISPIMG("ID_5BB136D48A124CC6BBC0C54A9C6AC0E2",1)</v>
      </c>
      <c r="H23" s="13" t="s">
        <v>85</v>
      </c>
      <c r="I23" s="13" t="s">
        <v>86</v>
      </c>
      <c r="J23" s="13" t="s">
        <v>21</v>
      </c>
      <c r="K23" s="13">
        <v>85</v>
      </c>
      <c r="L23" s="22">
        <v>371</v>
      </c>
      <c r="M23" s="23"/>
      <c r="N23" s="23">
        <f t="shared" si="0"/>
        <v>0</v>
      </c>
    </row>
    <row r="24" s="3" customFormat="1" ht="117" customHeight="1" spans="1:14">
      <c r="A24" s="13">
        <v>21</v>
      </c>
      <c r="B24" s="13" t="s">
        <v>82</v>
      </c>
      <c r="C24" s="13" t="s">
        <v>16</v>
      </c>
      <c r="D24" s="13" t="s">
        <v>87</v>
      </c>
      <c r="E24" s="14" t="s">
        <v>88</v>
      </c>
      <c r="F24" s="13" t="s">
        <v>18</v>
      </c>
      <c r="G24" s="14" t="str">
        <f>_xlfn.DISPIMG("ID_907D3DBF5FB0401BA5B6743BB8E944EE",1)</f>
        <v>=DISPIMG("ID_907D3DBF5FB0401BA5B6743BB8E944EE",1)</v>
      </c>
      <c r="H24" s="13" t="s">
        <v>89</v>
      </c>
      <c r="I24" s="13" t="s">
        <v>90</v>
      </c>
      <c r="J24" s="13" t="s">
        <v>21</v>
      </c>
      <c r="K24" s="13">
        <v>85</v>
      </c>
      <c r="L24" s="22">
        <v>404</v>
      </c>
      <c r="M24" s="23"/>
      <c r="N24" s="23">
        <f t="shared" si="0"/>
        <v>0</v>
      </c>
    </row>
    <row r="25" s="3" customFormat="1" ht="138" customHeight="1" spans="1:14">
      <c r="A25" s="13">
        <v>22</v>
      </c>
      <c r="B25" s="13" t="s">
        <v>82</v>
      </c>
      <c r="C25" s="13" t="s">
        <v>16</v>
      </c>
      <c r="D25" s="13" t="s">
        <v>87</v>
      </c>
      <c r="E25" s="14" t="s">
        <v>91</v>
      </c>
      <c r="F25" s="13" t="s">
        <v>18</v>
      </c>
      <c r="G25" s="14" t="str">
        <f>_xlfn.DISPIMG("ID_E040516ED9B94AAF94A18BEA7FFB7983",1)</f>
        <v>=DISPIMG("ID_E040516ED9B94AAF94A18BEA7FFB7983",1)</v>
      </c>
      <c r="H25" s="13" t="s">
        <v>92</v>
      </c>
      <c r="I25" s="13" t="s">
        <v>93</v>
      </c>
      <c r="J25" s="13" t="s">
        <v>21</v>
      </c>
      <c r="K25" s="13">
        <v>85</v>
      </c>
      <c r="L25" s="22">
        <v>1140</v>
      </c>
      <c r="M25" s="23"/>
      <c r="N25" s="23">
        <f t="shared" si="0"/>
        <v>0</v>
      </c>
    </row>
    <row r="26" s="3" customFormat="1" ht="93" customHeight="1" spans="1:14">
      <c r="A26" s="13">
        <v>23</v>
      </c>
      <c r="B26" s="13" t="s">
        <v>82</v>
      </c>
      <c r="C26" s="13" t="s">
        <v>16</v>
      </c>
      <c r="D26" s="13" t="s">
        <v>94</v>
      </c>
      <c r="E26" s="14" t="s">
        <v>95</v>
      </c>
      <c r="F26" s="13" t="s">
        <v>18</v>
      </c>
      <c r="G26" s="14" t="str">
        <f>_xlfn.DISPIMG("ID_10B8B210CD9940A6A8B459435F88EA88",1)</f>
        <v>=DISPIMG("ID_10B8B210CD9940A6A8B459435F88EA88",1)</v>
      </c>
      <c r="H26" s="13" t="s">
        <v>96</v>
      </c>
      <c r="I26" s="13" t="s">
        <v>97</v>
      </c>
      <c r="J26" s="13" t="s">
        <v>21</v>
      </c>
      <c r="K26" s="13">
        <v>85</v>
      </c>
      <c r="L26" s="22">
        <v>1538</v>
      </c>
      <c r="M26" s="23"/>
      <c r="N26" s="23">
        <f t="shared" si="0"/>
        <v>0</v>
      </c>
    </row>
    <row r="27" s="3" customFormat="1" ht="93" customHeight="1" spans="1:14">
      <c r="A27" s="13">
        <v>24</v>
      </c>
      <c r="B27" s="13" t="s">
        <v>82</v>
      </c>
      <c r="C27" s="13" t="s">
        <v>16</v>
      </c>
      <c r="D27" s="13" t="s">
        <v>98</v>
      </c>
      <c r="E27" s="13" t="s">
        <v>99</v>
      </c>
      <c r="F27" s="13" t="s">
        <v>18</v>
      </c>
      <c r="G27" s="14" t="str">
        <f>_xlfn.DISPIMG("ID_A509ECD07BE94D0190E2D82613FB059A",1)</f>
        <v>=DISPIMG("ID_A509ECD07BE94D0190E2D82613FB059A",1)</v>
      </c>
      <c r="H27" s="13"/>
      <c r="I27" s="13" t="s">
        <v>100</v>
      </c>
      <c r="J27" s="13" t="s">
        <v>21</v>
      </c>
      <c r="K27" s="13">
        <v>85</v>
      </c>
      <c r="L27" s="22">
        <v>65</v>
      </c>
      <c r="M27" s="23"/>
      <c r="N27" s="23">
        <f t="shared" si="0"/>
        <v>0</v>
      </c>
    </row>
    <row r="28" s="3" customFormat="1" ht="93" customHeight="1" spans="1:14">
      <c r="A28" s="13">
        <v>25</v>
      </c>
      <c r="B28" s="13" t="s">
        <v>101</v>
      </c>
      <c r="C28" s="13" t="s">
        <v>16</v>
      </c>
      <c r="D28" s="13" t="s">
        <v>102</v>
      </c>
      <c r="E28" s="14" t="s">
        <v>103</v>
      </c>
      <c r="F28" s="13" t="s">
        <v>18</v>
      </c>
      <c r="G28" s="14" t="str">
        <f>_xlfn.DISPIMG("ID_2E38D26A08F146B8878193F50B942E90",1)</f>
        <v>=DISPIMG("ID_2E38D26A08F146B8878193F50B942E90",1)</v>
      </c>
      <c r="H28" s="13" t="s">
        <v>104</v>
      </c>
      <c r="I28" s="13" t="s">
        <v>105</v>
      </c>
      <c r="J28" s="13" t="s">
        <v>21</v>
      </c>
      <c r="K28" s="13">
        <v>85</v>
      </c>
      <c r="L28" s="22">
        <v>308</v>
      </c>
      <c r="M28" s="23"/>
      <c r="N28" s="23">
        <f t="shared" si="0"/>
        <v>0</v>
      </c>
    </row>
    <row r="29" s="3" customFormat="1" ht="100" customHeight="1" spans="1:14">
      <c r="A29" s="13">
        <v>26</v>
      </c>
      <c r="B29" s="13" t="s">
        <v>101</v>
      </c>
      <c r="C29" s="13" t="s">
        <v>16</v>
      </c>
      <c r="D29" s="13" t="s">
        <v>102</v>
      </c>
      <c r="E29" s="13" t="s">
        <v>106</v>
      </c>
      <c r="F29" s="13" t="s">
        <v>18</v>
      </c>
      <c r="G29" s="14" t="str">
        <f>_xlfn.DISPIMG("ID_99DD2D9D650F495CA5A84BE55C64A222",1)</f>
        <v>=DISPIMG("ID_99DD2D9D650F495CA5A84BE55C64A222",1)</v>
      </c>
      <c r="H29" s="13" t="s">
        <v>107</v>
      </c>
      <c r="I29" s="13" t="s">
        <v>108</v>
      </c>
      <c r="J29" s="13" t="s">
        <v>21</v>
      </c>
      <c r="K29" s="13">
        <v>85</v>
      </c>
      <c r="L29" s="22">
        <v>282</v>
      </c>
      <c r="M29" s="23"/>
      <c r="N29" s="23">
        <f t="shared" si="0"/>
        <v>0</v>
      </c>
    </row>
    <row r="30" s="3" customFormat="1" ht="113" customHeight="1" spans="1:14">
      <c r="A30" s="13">
        <v>27</v>
      </c>
      <c r="B30" s="13" t="s">
        <v>101</v>
      </c>
      <c r="C30" s="13" t="s">
        <v>16</v>
      </c>
      <c r="D30" s="13" t="s">
        <v>109</v>
      </c>
      <c r="E30" s="13" t="s">
        <v>110</v>
      </c>
      <c r="F30" s="13" t="s">
        <v>18</v>
      </c>
      <c r="G30" s="14" t="str">
        <f>_xlfn.DISPIMG("ID_AC5EEC31B98444E7B37756CA5F48F030",1)</f>
        <v>=DISPIMG("ID_AC5EEC31B98444E7B37756CA5F48F030",1)</v>
      </c>
      <c r="H30" s="13" t="s">
        <v>107</v>
      </c>
      <c r="I30" s="13" t="s">
        <v>111</v>
      </c>
      <c r="J30" s="13" t="s">
        <v>21</v>
      </c>
      <c r="K30" s="13">
        <v>85</v>
      </c>
      <c r="L30" s="22">
        <v>344</v>
      </c>
      <c r="M30" s="23"/>
      <c r="N30" s="23">
        <f t="shared" si="0"/>
        <v>0</v>
      </c>
    </row>
    <row r="31" s="3" customFormat="1" ht="197" customHeight="1" spans="1:14">
      <c r="A31" s="13">
        <v>28</v>
      </c>
      <c r="B31" s="13" t="s">
        <v>101</v>
      </c>
      <c r="C31" s="13" t="s">
        <v>16</v>
      </c>
      <c r="D31" s="13" t="s">
        <v>112</v>
      </c>
      <c r="E31" s="13" t="s">
        <v>113</v>
      </c>
      <c r="F31" s="13" t="s">
        <v>18</v>
      </c>
      <c r="G31" s="14" t="str">
        <f>_xlfn.DISPIMG("ID_732692B829884069B863CB6B83C84700",1)</f>
        <v>=DISPIMG("ID_732692B829884069B863CB6B83C84700",1)</v>
      </c>
      <c r="H31" s="15" t="s">
        <v>114</v>
      </c>
      <c r="I31" s="13" t="s">
        <v>115</v>
      </c>
      <c r="J31" s="13" t="s">
        <v>21</v>
      </c>
      <c r="K31" s="13">
        <v>85</v>
      </c>
      <c r="L31" s="22">
        <v>553</v>
      </c>
      <c r="M31" s="23"/>
      <c r="N31" s="23">
        <f t="shared" si="0"/>
        <v>0</v>
      </c>
    </row>
    <row r="32" s="3" customFormat="1" ht="201" customHeight="1" spans="1:14">
      <c r="A32" s="13">
        <v>29</v>
      </c>
      <c r="B32" s="13" t="s">
        <v>101</v>
      </c>
      <c r="C32" s="13" t="s">
        <v>16</v>
      </c>
      <c r="D32" s="13" t="s">
        <v>112</v>
      </c>
      <c r="E32" s="13" t="s">
        <v>116</v>
      </c>
      <c r="F32" s="13" t="s">
        <v>18</v>
      </c>
      <c r="G32" s="14" t="str">
        <f>_xlfn.DISPIMG("ID_4BD5DC5488E04B90BD0EABC0FE771E36",1)</f>
        <v>=DISPIMG("ID_4BD5DC5488E04B90BD0EABC0FE771E36",1)</v>
      </c>
      <c r="H32" s="13" t="s">
        <v>117</v>
      </c>
      <c r="I32" s="13" t="s">
        <v>118</v>
      </c>
      <c r="J32" s="13" t="s">
        <v>21</v>
      </c>
      <c r="K32" s="13">
        <v>85</v>
      </c>
      <c r="L32" s="22">
        <v>553</v>
      </c>
      <c r="M32" s="23"/>
      <c r="N32" s="23">
        <f t="shared" si="0"/>
        <v>0</v>
      </c>
    </row>
    <row r="33" s="3" customFormat="1" ht="189" customHeight="1" spans="1:14">
      <c r="A33" s="13">
        <v>30</v>
      </c>
      <c r="B33" s="13" t="s">
        <v>101</v>
      </c>
      <c r="C33" s="13" t="s">
        <v>16</v>
      </c>
      <c r="D33" s="13" t="s">
        <v>112</v>
      </c>
      <c r="E33" s="13" t="s">
        <v>119</v>
      </c>
      <c r="F33" s="13" t="s">
        <v>18</v>
      </c>
      <c r="G33" s="14" t="str">
        <f>_xlfn.DISPIMG("ID_46D2E63906D647BFAA2CD5A3E1DFFA59",1)</f>
        <v>=DISPIMG("ID_46D2E63906D647BFAA2CD5A3E1DFFA59",1)</v>
      </c>
      <c r="H33" s="13" t="s">
        <v>120</v>
      </c>
      <c r="I33" s="13" t="s">
        <v>115</v>
      </c>
      <c r="J33" s="13" t="s">
        <v>21</v>
      </c>
      <c r="K33" s="13">
        <v>85</v>
      </c>
      <c r="L33" s="22">
        <v>535</v>
      </c>
      <c r="M33" s="23"/>
      <c r="N33" s="23">
        <f t="shared" si="0"/>
        <v>0</v>
      </c>
    </row>
    <row r="34" s="3" customFormat="1" ht="191" customHeight="1" spans="1:14">
      <c r="A34" s="13">
        <v>31</v>
      </c>
      <c r="B34" s="13" t="s">
        <v>101</v>
      </c>
      <c r="C34" s="13" t="s">
        <v>16</v>
      </c>
      <c r="D34" s="13" t="s">
        <v>112</v>
      </c>
      <c r="E34" s="13" t="s">
        <v>121</v>
      </c>
      <c r="F34" s="13" t="s">
        <v>18</v>
      </c>
      <c r="G34" s="14" t="str">
        <f>_xlfn.DISPIMG("ID_BC2DE1CCB115422884FFBE9405C17688",1)</f>
        <v>=DISPIMG("ID_BC2DE1CCB115422884FFBE9405C17688",1)</v>
      </c>
      <c r="H34" s="13" t="s">
        <v>120</v>
      </c>
      <c r="I34" s="13" t="s">
        <v>118</v>
      </c>
      <c r="J34" s="13" t="s">
        <v>21</v>
      </c>
      <c r="K34" s="13">
        <v>85</v>
      </c>
      <c r="L34" s="22">
        <v>551</v>
      </c>
      <c r="M34" s="23"/>
      <c r="N34" s="23">
        <f t="shared" si="0"/>
        <v>0</v>
      </c>
    </row>
    <row r="35" s="3" customFormat="1" ht="224" customHeight="1" spans="1:14">
      <c r="A35" s="13">
        <v>32</v>
      </c>
      <c r="B35" s="13" t="s">
        <v>101</v>
      </c>
      <c r="C35" s="13" t="s">
        <v>16</v>
      </c>
      <c r="D35" s="13" t="s">
        <v>112</v>
      </c>
      <c r="E35" s="13" t="s">
        <v>122</v>
      </c>
      <c r="F35" s="13" t="s">
        <v>18</v>
      </c>
      <c r="G35" s="14" t="str">
        <f>_xlfn.DISPIMG("ID_7EEB4B1B03044E06988B9246E72EC354",1)</f>
        <v>=DISPIMG("ID_7EEB4B1B03044E06988B9246E72EC354",1)</v>
      </c>
      <c r="H35" s="13" t="s">
        <v>123</v>
      </c>
      <c r="I35" s="13" t="s">
        <v>124</v>
      </c>
      <c r="J35" s="13" t="s">
        <v>21</v>
      </c>
      <c r="K35" s="13">
        <v>85</v>
      </c>
      <c r="L35" s="22">
        <v>1202</v>
      </c>
      <c r="M35" s="23"/>
      <c r="N35" s="23">
        <f t="shared" si="0"/>
        <v>0</v>
      </c>
    </row>
    <row r="36" s="3" customFormat="1" ht="93" customHeight="1" spans="1:14">
      <c r="A36" s="13">
        <v>33</v>
      </c>
      <c r="B36" s="13" t="s">
        <v>101</v>
      </c>
      <c r="C36" s="13" t="s">
        <v>16</v>
      </c>
      <c r="D36" s="13" t="s">
        <v>125</v>
      </c>
      <c r="E36" s="13" t="s">
        <v>126</v>
      </c>
      <c r="F36" s="13" t="s">
        <v>18</v>
      </c>
      <c r="G36" s="14" t="str">
        <f>_xlfn.DISPIMG("ID_0AFA24FE45B04B70A7D7EA47FB72CF01",1)</f>
        <v>=DISPIMG("ID_0AFA24FE45B04B70A7D7EA47FB72CF01",1)</v>
      </c>
      <c r="H36" s="13" t="s">
        <v>127</v>
      </c>
      <c r="I36" s="13" t="s">
        <v>128</v>
      </c>
      <c r="J36" s="13" t="s">
        <v>21</v>
      </c>
      <c r="K36" s="13">
        <v>85</v>
      </c>
      <c r="L36" s="22">
        <v>186</v>
      </c>
      <c r="M36" s="23"/>
      <c r="N36" s="23">
        <f t="shared" si="0"/>
        <v>0</v>
      </c>
    </row>
    <row r="37" s="3" customFormat="1" ht="158" customHeight="1" spans="1:14">
      <c r="A37" s="13">
        <v>34</v>
      </c>
      <c r="B37" s="13" t="s">
        <v>101</v>
      </c>
      <c r="C37" s="13" t="s">
        <v>16</v>
      </c>
      <c r="D37" s="13" t="s">
        <v>129</v>
      </c>
      <c r="E37" s="13" t="s">
        <v>130</v>
      </c>
      <c r="F37" s="13" t="s">
        <v>18</v>
      </c>
      <c r="G37" s="14" t="str">
        <f>_xlfn.DISPIMG("ID_2726B80BCAF843A69ED5550EFBF8610C",1)</f>
        <v>=DISPIMG("ID_2726B80BCAF843A69ED5550EFBF8610C",1)</v>
      </c>
      <c r="H37" s="13" t="s">
        <v>131</v>
      </c>
      <c r="I37" s="13" t="s">
        <v>132</v>
      </c>
      <c r="J37" s="13" t="s">
        <v>21</v>
      </c>
      <c r="K37" s="13">
        <v>85</v>
      </c>
      <c r="L37" s="22">
        <v>367</v>
      </c>
      <c r="M37" s="23"/>
      <c r="N37" s="23">
        <f t="shared" ref="N37:N68" si="1">K37*M37</f>
        <v>0</v>
      </c>
    </row>
    <row r="38" s="3" customFormat="1" ht="110" customHeight="1" spans="1:14">
      <c r="A38" s="13">
        <v>35</v>
      </c>
      <c r="B38" s="13" t="s">
        <v>101</v>
      </c>
      <c r="C38" s="13" t="s">
        <v>16</v>
      </c>
      <c r="D38" s="13" t="s">
        <v>129</v>
      </c>
      <c r="E38" s="13" t="s">
        <v>133</v>
      </c>
      <c r="F38" s="13" t="s">
        <v>18</v>
      </c>
      <c r="G38" s="14"/>
      <c r="H38" s="13" t="s">
        <v>134</v>
      </c>
      <c r="I38" s="13" t="s">
        <v>132</v>
      </c>
      <c r="J38" s="13" t="s">
        <v>21</v>
      </c>
      <c r="K38" s="13">
        <v>85</v>
      </c>
      <c r="L38" s="22">
        <v>294</v>
      </c>
      <c r="M38" s="23"/>
      <c r="N38" s="23">
        <f t="shared" si="1"/>
        <v>0</v>
      </c>
    </row>
    <row r="39" s="3" customFormat="1" ht="93" customHeight="1" spans="1:14">
      <c r="A39" s="13">
        <v>36</v>
      </c>
      <c r="B39" s="13" t="s">
        <v>101</v>
      </c>
      <c r="C39" s="13" t="s">
        <v>16</v>
      </c>
      <c r="D39" s="13" t="s">
        <v>135</v>
      </c>
      <c r="E39" s="13" t="s">
        <v>136</v>
      </c>
      <c r="F39" s="13" t="s">
        <v>18</v>
      </c>
      <c r="G39" s="14" t="str">
        <f>_xlfn.DISPIMG("ID_B4F961204FD1484B952B533B8E37C255",1)</f>
        <v>=DISPIMG("ID_B4F961204FD1484B952B533B8E37C255",1)</v>
      </c>
      <c r="H39" s="13" t="s">
        <v>137</v>
      </c>
      <c r="I39" s="13" t="s">
        <v>138</v>
      </c>
      <c r="J39" s="13" t="s">
        <v>21</v>
      </c>
      <c r="K39" s="13">
        <v>85</v>
      </c>
      <c r="L39" s="22">
        <v>106</v>
      </c>
      <c r="M39" s="23"/>
      <c r="N39" s="23">
        <f t="shared" si="1"/>
        <v>0</v>
      </c>
    </row>
    <row r="40" s="3" customFormat="1" ht="102" customHeight="1" spans="1:14">
      <c r="A40" s="13">
        <v>37</v>
      </c>
      <c r="B40" s="13" t="s">
        <v>139</v>
      </c>
      <c r="C40" s="13" t="s">
        <v>16</v>
      </c>
      <c r="D40" s="13" t="s">
        <v>140</v>
      </c>
      <c r="E40" s="13" t="s">
        <v>141</v>
      </c>
      <c r="F40" s="13" t="s">
        <v>18</v>
      </c>
      <c r="G40" s="14" t="str">
        <f>_xlfn.DISPIMG("ID_8007B01F226541CB8C9143F9A4E10795",1)</f>
        <v>=DISPIMG("ID_8007B01F226541CB8C9143F9A4E10795",1)</v>
      </c>
      <c r="H40" s="13" t="s">
        <v>142</v>
      </c>
      <c r="I40" s="13" t="s">
        <v>143</v>
      </c>
      <c r="J40" s="13" t="s">
        <v>21</v>
      </c>
      <c r="K40" s="13">
        <v>85</v>
      </c>
      <c r="L40" s="22">
        <v>152</v>
      </c>
      <c r="M40" s="23"/>
      <c r="N40" s="23">
        <f t="shared" si="1"/>
        <v>0</v>
      </c>
    </row>
    <row r="41" s="3" customFormat="1" ht="93" customHeight="1" spans="1:14">
      <c r="A41" s="13">
        <v>38</v>
      </c>
      <c r="B41" s="13" t="s">
        <v>139</v>
      </c>
      <c r="C41" s="13" t="s">
        <v>16</v>
      </c>
      <c r="D41" s="13" t="s">
        <v>144</v>
      </c>
      <c r="E41" s="13" t="s">
        <v>145</v>
      </c>
      <c r="F41" s="13" t="s">
        <v>18</v>
      </c>
      <c r="G41" s="14" t="str">
        <f>_xlfn.DISPIMG("ID_BFD03B78294D42D594A9BA50A80AF420",1)</f>
        <v>=DISPIMG("ID_BFD03B78294D42D594A9BA50A80AF420",1)</v>
      </c>
      <c r="H41" s="13" t="s">
        <v>146</v>
      </c>
      <c r="I41" s="13" t="s">
        <v>143</v>
      </c>
      <c r="J41" s="13" t="s">
        <v>21</v>
      </c>
      <c r="K41" s="13">
        <v>85</v>
      </c>
      <c r="L41" s="22">
        <v>171</v>
      </c>
      <c r="M41" s="23"/>
      <c r="N41" s="23">
        <f t="shared" si="1"/>
        <v>0</v>
      </c>
    </row>
    <row r="42" s="3" customFormat="1" ht="93" customHeight="1" spans="1:14">
      <c r="A42" s="13">
        <v>39</v>
      </c>
      <c r="B42" s="13" t="s">
        <v>139</v>
      </c>
      <c r="C42" s="13" t="s">
        <v>16</v>
      </c>
      <c r="D42" s="13" t="s">
        <v>144</v>
      </c>
      <c r="E42" s="13" t="s">
        <v>147</v>
      </c>
      <c r="F42" s="13" t="s">
        <v>18</v>
      </c>
      <c r="G42" s="14" t="str">
        <f>_xlfn.DISPIMG("ID_75649C94E6CE4AB5948602CA2A3D85E6",1)</f>
        <v>=DISPIMG("ID_75649C94E6CE4AB5948602CA2A3D85E6",1)</v>
      </c>
      <c r="H42" s="13" t="s">
        <v>148</v>
      </c>
      <c r="I42" s="13" t="s">
        <v>149</v>
      </c>
      <c r="J42" s="13" t="s">
        <v>21</v>
      </c>
      <c r="K42" s="13">
        <v>85</v>
      </c>
      <c r="L42" s="22">
        <v>167</v>
      </c>
      <c r="M42" s="23"/>
      <c r="N42" s="23">
        <f t="shared" si="1"/>
        <v>0</v>
      </c>
    </row>
    <row r="43" s="3" customFormat="1" ht="93" customHeight="1" spans="1:14">
      <c r="A43" s="13">
        <v>40</v>
      </c>
      <c r="B43" s="13" t="s">
        <v>139</v>
      </c>
      <c r="C43" s="13" t="s">
        <v>16</v>
      </c>
      <c r="D43" s="13" t="s">
        <v>144</v>
      </c>
      <c r="E43" s="13" t="s">
        <v>150</v>
      </c>
      <c r="F43" s="13" t="s">
        <v>18</v>
      </c>
      <c r="G43" s="14" t="str">
        <f>_xlfn.DISPIMG("ID_BB3DECED351F4DB5A6ED347764E589E0",1)</f>
        <v>=DISPIMG("ID_BB3DECED351F4DB5A6ED347764E589E0",1)</v>
      </c>
      <c r="H43" s="13" t="s">
        <v>151</v>
      </c>
      <c r="I43" s="13" t="s">
        <v>149</v>
      </c>
      <c r="J43" s="13" t="s">
        <v>21</v>
      </c>
      <c r="K43" s="13">
        <v>85</v>
      </c>
      <c r="L43" s="22">
        <v>245</v>
      </c>
      <c r="M43" s="23"/>
      <c r="N43" s="23">
        <f t="shared" si="1"/>
        <v>0</v>
      </c>
    </row>
    <row r="44" s="3" customFormat="1" ht="93" customHeight="1" spans="1:14">
      <c r="A44" s="13">
        <v>41</v>
      </c>
      <c r="B44" s="13" t="s">
        <v>139</v>
      </c>
      <c r="C44" s="13" t="s">
        <v>16</v>
      </c>
      <c r="D44" s="13" t="s">
        <v>144</v>
      </c>
      <c r="E44" s="13" t="s">
        <v>152</v>
      </c>
      <c r="F44" s="13" t="s">
        <v>18</v>
      </c>
      <c r="G44" s="14" t="str">
        <f>_xlfn.DISPIMG("ID_B25F59E460C249098BCE4D95F7CFE436",1)</f>
        <v>=DISPIMG("ID_B25F59E460C249098BCE4D95F7CFE436",1)</v>
      </c>
      <c r="H44" s="13" t="s">
        <v>153</v>
      </c>
      <c r="I44" s="13" t="s">
        <v>149</v>
      </c>
      <c r="J44" s="13" t="s">
        <v>21</v>
      </c>
      <c r="K44" s="13">
        <v>85</v>
      </c>
      <c r="L44" s="22">
        <v>220</v>
      </c>
      <c r="M44" s="23"/>
      <c r="N44" s="23">
        <f t="shared" si="1"/>
        <v>0</v>
      </c>
    </row>
    <row r="45" s="3" customFormat="1" ht="79" customHeight="1" spans="1:14">
      <c r="A45" s="13">
        <v>42</v>
      </c>
      <c r="B45" s="13" t="s">
        <v>139</v>
      </c>
      <c r="C45" s="13" t="s">
        <v>16</v>
      </c>
      <c r="D45" s="13" t="s">
        <v>154</v>
      </c>
      <c r="E45" s="13" t="s">
        <v>155</v>
      </c>
      <c r="F45" s="13" t="s">
        <v>18</v>
      </c>
      <c r="G45" s="14" t="str">
        <f>_xlfn.DISPIMG("ID_8D65EB5B54134F7DBB404298528F01E1",1)</f>
        <v>=DISPIMG("ID_8D65EB5B54134F7DBB404298528F01E1",1)</v>
      </c>
      <c r="H45" s="13" t="s">
        <v>156</v>
      </c>
      <c r="I45" s="13" t="s">
        <v>149</v>
      </c>
      <c r="J45" s="13" t="s">
        <v>21</v>
      </c>
      <c r="K45" s="13">
        <v>85</v>
      </c>
      <c r="L45" s="22">
        <v>486</v>
      </c>
      <c r="M45" s="23"/>
      <c r="N45" s="23">
        <f t="shared" si="1"/>
        <v>0</v>
      </c>
    </row>
    <row r="46" s="3" customFormat="1" ht="93" customHeight="1" spans="1:14">
      <c r="A46" s="13">
        <v>43</v>
      </c>
      <c r="B46" s="13" t="s">
        <v>139</v>
      </c>
      <c r="C46" s="13" t="s">
        <v>16</v>
      </c>
      <c r="D46" s="13" t="s">
        <v>157</v>
      </c>
      <c r="E46" s="13" t="s">
        <v>158</v>
      </c>
      <c r="F46" s="13" t="s">
        <v>18</v>
      </c>
      <c r="G46" s="14" t="str">
        <f>_xlfn.DISPIMG("ID_58B82854BB954AE7A40E6C434BAE82D2",1)</f>
        <v>=DISPIMG("ID_58B82854BB954AE7A40E6C434BAE82D2",1)</v>
      </c>
      <c r="H46" s="13" t="s">
        <v>159</v>
      </c>
      <c r="I46" s="13" t="s">
        <v>149</v>
      </c>
      <c r="J46" s="13" t="s">
        <v>21</v>
      </c>
      <c r="K46" s="13">
        <v>85</v>
      </c>
      <c r="L46" s="22">
        <v>184</v>
      </c>
      <c r="M46" s="23"/>
      <c r="N46" s="23">
        <f t="shared" si="1"/>
        <v>0</v>
      </c>
    </row>
    <row r="47" s="3" customFormat="1" ht="93" customHeight="1" spans="1:14">
      <c r="A47" s="13">
        <v>44</v>
      </c>
      <c r="B47" s="13" t="s">
        <v>139</v>
      </c>
      <c r="C47" s="13" t="s">
        <v>16</v>
      </c>
      <c r="D47" s="13" t="s">
        <v>160</v>
      </c>
      <c r="E47" s="13" t="s">
        <v>161</v>
      </c>
      <c r="F47" s="13" t="s">
        <v>18</v>
      </c>
      <c r="G47" s="14" t="str">
        <f>_xlfn.DISPIMG("ID_B8B6408122334B9DAC71DB98A85FF107",1)</f>
        <v>=DISPIMG("ID_B8B6408122334B9DAC71DB98A85FF107",1)</v>
      </c>
      <c r="H47" s="13" t="s">
        <v>162</v>
      </c>
      <c r="I47" s="13" t="s">
        <v>163</v>
      </c>
      <c r="J47" s="13" t="s">
        <v>21</v>
      </c>
      <c r="K47" s="13">
        <v>85</v>
      </c>
      <c r="L47" s="22">
        <v>437</v>
      </c>
      <c r="M47" s="23"/>
      <c r="N47" s="23">
        <f t="shared" si="1"/>
        <v>0</v>
      </c>
    </row>
    <row r="48" s="3" customFormat="1" ht="93" customHeight="1" spans="1:14">
      <c r="A48" s="13">
        <v>45</v>
      </c>
      <c r="B48" s="13" t="s">
        <v>139</v>
      </c>
      <c r="C48" s="13" t="s">
        <v>16</v>
      </c>
      <c r="D48" s="13" t="s">
        <v>160</v>
      </c>
      <c r="E48" s="13" t="s">
        <v>164</v>
      </c>
      <c r="F48" s="13" t="s">
        <v>18</v>
      </c>
      <c r="G48" s="14" t="str">
        <f>_xlfn.DISPIMG("ID_321F402526E94BE8AE2B570FCAC924B1",1)</f>
        <v>=DISPIMG("ID_321F402526E94BE8AE2B570FCAC924B1",1)</v>
      </c>
      <c r="H48" s="13" t="s">
        <v>165</v>
      </c>
      <c r="I48" s="13" t="s">
        <v>163</v>
      </c>
      <c r="J48" s="13" t="s">
        <v>21</v>
      </c>
      <c r="K48" s="13">
        <v>85</v>
      </c>
      <c r="L48" s="22">
        <v>437</v>
      </c>
      <c r="M48" s="23"/>
      <c r="N48" s="23">
        <f t="shared" si="1"/>
        <v>0</v>
      </c>
    </row>
    <row r="49" s="3" customFormat="1" ht="93" customHeight="1" spans="1:14">
      <c r="A49" s="13">
        <v>46</v>
      </c>
      <c r="B49" s="13" t="s">
        <v>139</v>
      </c>
      <c r="C49" s="13" t="s">
        <v>16</v>
      </c>
      <c r="D49" s="13" t="s">
        <v>166</v>
      </c>
      <c r="E49" s="13" t="s">
        <v>167</v>
      </c>
      <c r="F49" s="13" t="s">
        <v>18</v>
      </c>
      <c r="G49" s="14" t="str">
        <f>_xlfn.DISPIMG("ID_B50037F8A24148D0A86120A6EB7C3F5D",1)</f>
        <v>=DISPIMG("ID_B50037F8A24148D0A86120A6EB7C3F5D",1)</v>
      </c>
      <c r="H49" s="13" t="s">
        <v>168</v>
      </c>
      <c r="I49" s="13" t="s">
        <v>163</v>
      </c>
      <c r="J49" s="13" t="s">
        <v>21</v>
      </c>
      <c r="K49" s="13">
        <v>85</v>
      </c>
      <c r="L49" s="22">
        <v>478</v>
      </c>
      <c r="M49" s="23"/>
      <c r="N49" s="23">
        <f t="shared" si="1"/>
        <v>0</v>
      </c>
    </row>
    <row r="50" s="3" customFormat="1" ht="93" customHeight="1" spans="1:14">
      <c r="A50" s="13">
        <v>47</v>
      </c>
      <c r="B50" s="13" t="s">
        <v>139</v>
      </c>
      <c r="C50" s="13" t="s">
        <v>16</v>
      </c>
      <c r="D50" s="13" t="s">
        <v>169</v>
      </c>
      <c r="E50" s="13" t="s">
        <v>170</v>
      </c>
      <c r="F50" s="13" t="s">
        <v>18</v>
      </c>
      <c r="G50" s="14" t="str">
        <f>_xlfn.DISPIMG("ID_FB2338C79AC84FD197522C7834C71BA4",1)</f>
        <v>=DISPIMG("ID_FB2338C79AC84FD197522C7834C71BA4",1)</v>
      </c>
      <c r="H50" s="13" t="s">
        <v>171</v>
      </c>
      <c r="I50" s="13" t="s">
        <v>172</v>
      </c>
      <c r="J50" s="13" t="s">
        <v>21</v>
      </c>
      <c r="K50" s="13">
        <v>85</v>
      </c>
      <c r="L50" s="22">
        <v>599</v>
      </c>
      <c r="M50" s="23"/>
      <c r="N50" s="23">
        <f t="shared" si="1"/>
        <v>0</v>
      </c>
    </row>
    <row r="51" s="3" customFormat="1" ht="93" customHeight="1" spans="1:14">
      <c r="A51" s="13">
        <v>48</v>
      </c>
      <c r="B51" s="13" t="s">
        <v>173</v>
      </c>
      <c r="C51" s="13" t="s">
        <v>16</v>
      </c>
      <c r="D51" s="13" t="s">
        <v>174</v>
      </c>
      <c r="E51" s="14" t="s">
        <v>175</v>
      </c>
      <c r="F51" s="13" t="s">
        <v>18</v>
      </c>
      <c r="G51" s="14" t="str">
        <f>_xlfn.DISPIMG("ID_AF1D4A9D59554ACDAC7C99812A2872FD",1)</f>
        <v>=DISPIMG("ID_AF1D4A9D59554ACDAC7C99812A2872FD",1)</v>
      </c>
      <c r="H51" s="13" t="s">
        <v>176</v>
      </c>
      <c r="I51" s="13" t="s">
        <v>177</v>
      </c>
      <c r="J51" s="13" t="s">
        <v>21</v>
      </c>
      <c r="K51" s="13">
        <v>85</v>
      </c>
      <c r="L51" s="22">
        <v>152</v>
      </c>
      <c r="M51" s="23"/>
      <c r="N51" s="23">
        <f t="shared" si="1"/>
        <v>0</v>
      </c>
    </row>
    <row r="52" s="3" customFormat="1" ht="93" customHeight="1" spans="1:14">
      <c r="A52" s="13">
        <v>49</v>
      </c>
      <c r="B52" s="13" t="s">
        <v>173</v>
      </c>
      <c r="C52" s="13" t="s">
        <v>16</v>
      </c>
      <c r="D52" s="13" t="s">
        <v>174</v>
      </c>
      <c r="E52" s="13" t="s">
        <v>178</v>
      </c>
      <c r="F52" s="13" t="s">
        <v>18</v>
      </c>
      <c r="G52" s="14" t="str">
        <f>_xlfn.DISPIMG("ID_D87778BACC8A470689A4954DDED00112",1)</f>
        <v>=DISPIMG("ID_D87778BACC8A470689A4954DDED00112",1)</v>
      </c>
      <c r="H52" s="13" t="s">
        <v>179</v>
      </c>
      <c r="I52" s="13" t="s">
        <v>177</v>
      </c>
      <c r="J52" s="13" t="s">
        <v>21</v>
      </c>
      <c r="K52" s="13">
        <v>85</v>
      </c>
      <c r="L52" s="22">
        <v>171</v>
      </c>
      <c r="M52" s="23"/>
      <c r="N52" s="23">
        <f t="shared" si="1"/>
        <v>0</v>
      </c>
    </row>
    <row r="53" s="3" customFormat="1" ht="93" customHeight="1" spans="1:14">
      <c r="A53" s="13">
        <v>50</v>
      </c>
      <c r="B53" s="13" t="s">
        <v>173</v>
      </c>
      <c r="C53" s="13" t="s">
        <v>16</v>
      </c>
      <c r="D53" s="13" t="s">
        <v>174</v>
      </c>
      <c r="E53" s="13" t="s">
        <v>180</v>
      </c>
      <c r="F53" s="13" t="s">
        <v>18</v>
      </c>
      <c r="G53" s="14" t="str">
        <f>_xlfn.DISPIMG("ID_220DD44E2504414A943D78F23905922A",1)</f>
        <v>=DISPIMG("ID_220DD44E2504414A943D78F23905922A",1)</v>
      </c>
      <c r="H53" s="13" t="s">
        <v>181</v>
      </c>
      <c r="I53" s="13" t="s">
        <v>177</v>
      </c>
      <c r="J53" s="13" t="s">
        <v>21</v>
      </c>
      <c r="K53" s="13">
        <v>85</v>
      </c>
      <c r="L53" s="22">
        <v>186</v>
      </c>
      <c r="M53" s="23"/>
      <c r="N53" s="23">
        <f t="shared" si="1"/>
        <v>0</v>
      </c>
    </row>
    <row r="54" s="3" customFormat="1" ht="93" customHeight="1" spans="1:14">
      <c r="A54" s="13">
        <v>51</v>
      </c>
      <c r="B54" s="13" t="s">
        <v>173</v>
      </c>
      <c r="C54" s="13" t="s">
        <v>16</v>
      </c>
      <c r="D54" s="13" t="s">
        <v>182</v>
      </c>
      <c r="E54" s="13" t="s">
        <v>183</v>
      </c>
      <c r="F54" s="13" t="s">
        <v>18</v>
      </c>
      <c r="G54" s="14" t="str">
        <f>_xlfn.DISPIMG("ID_E0FC2E14C204435D859B92E456A04DCA",1)</f>
        <v>=DISPIMG("ID_E0FC2E14C204435D859B92E456A04DCA",1)</v>
      </c>
      <c r="H54" s="13" t="s">
        <v>184</v>
      </c>
      <c r="I54" s="13" t="s">
        <v>185</v>
      </c>
      <c r="J54" s="13" t="s">
        <v>21</v>
      </c>
      <c r="K54" s="13">
        <v>85</v>
      </c>
      <c r="L54" s="22">
        <v>276</v>
      </c>
      <c r="M54" s="23"/>
      <c r="N54" s="23">
        <f t="shared" si="1"/>
        <v>0</v>
      </c>
    </row>
    <row r="55" s="3" customFormat="1" ht="93" customHeight="1" spans="1:14">
      <c r="A55" s="13">
        <v>52</v>
      </c>
      <c r="B55" s="13" t="s">
        <v>173</v>
      </c>
      <c r="C55" s="13" t="s">
        <v>16</v>
      </c>
      <c r="D55" s="13" t="s">
        <v>182</v>
      </c>
      <c r="E55" s="13" t="s">
        <v>186</v>
      </c>
      <c r="F55" s="13" t="s">
        <v>18</v>
      </c>
      <c r="G55" s="14" t="str">
        <f>_xlfn.DISPIMG("ID_9D43E9BD43A24659AE09788248470177",1)</f>
        <v>=DISPIMG("ID_9D43E9BD43A24659AE09788248470177",1)</v>
      </c>
      <c r="H55" s="13" t="s">
        <v>187</v>
      </c>
      <c r="I55" s="13" t="s">
        <v>185</v>
      </c>
      <c r="J55" s="13" t="s">
        <v>21</v>
      </c>
      <c r="K55" s="13">
        <v>85</v>
      </c>
      <c r="L55" s="22">
        <v>259</v>
      </c>
      <c r="M55" s="23"/>
      <c r="N55" s="23">
        <f t="shared" si="1"/>
        <v>0</v>
      </c>
    </row>
    <row r="56" s="3" customFormat="1" ht="103" customHeight="1" spans="1:14">
      <c r="A56" s="13">
        <v>53</v>
      </c>
      <c r="B56" s="13" t="s">
        <v>173</v>
      </c>
      <c r="C56" s="13" t="s">
        <v>16</v>
      </c>
      <c r="D56" s="13" t="s">
        <v>188</v>
      </c>
      <c r="E56" s="14" t="s">
        <v>189</v>
      </c>
      <c r="F56" s="13" t="s">
        <v>18</v>
      </c>
      <c r="G56" s="14" t="str">
        <f>_xlfn.DISPIMG("ID_59192C1082D346BAB6E17DADE3606F0D",1)</f>
        <v>=DISPIMG("ID_59192C1082D346BAB6E17DADE3606F0D",1)</v>
      </c>
      <c r="H56" s="13" t="s">
        <v>190</v>
      </c>
      <c r="I56" s="13" t="s">
        <v>191</v>
      </c>
      <c r="J56" s="13" t="s">
        <v>21</v>
      </c>
      <c r="K56" s="13">
        <v>85</v>
      </c>
      <c r="L56" s="22">
        <v>239</v>
      </c>
      <c r="M56" s="23"/>
      <c r="N56" s="23">
        <f t="shared" si="1"/>
        <v>0</v>
      </c>
    </row>
    <row r="57" s="3" customFormat="1" ht="93" customHeight="1" spans="1:14">
      <c r="A57" s="13">
        <v>54</v>
      </c>
      <c r="B57" s="13" t="s">
        <v>173</v>
      </c>
      <c r="C57" s="13" t="s">
        <v>16</v>
      </c>
      <c r="D57" s="13" t="s">
        <v>188</v>
      </c>
      <c r="E57" s="13" t="s">
        <v>192</v>
      </c>
      <c r="F57" s="13" t="s">
        <v>18</v>
      </c>
      <c r="G57" s="14" t="str">
        <f>_xlfn.DISPIMG("ID_9A2793067DC84D8A9C01B8D21BD661BE",1)</f>
        <v>=DISPIMG("ID_9A2793067DC84D8A9C01B8D21BD661BE",1)</v>
      </c>
      <c r="H57" s="13" t="s">
        <v>193</v>
      </c>
      <c r="I57" s="13" t="s">
        <v>191</v>
      </c>
      <c r="J57" s="13" t="s">
        <v>21</v>
      </c>
      <c r="K57" s="13">
        <v>85</v>
      </c>
      <c r="L57" s="22">
        <v>286</v>
      </c>
      <c r="M57" s="23"/>
      <c r="N57" s="23">
        <f t="shared" si="1"/>
        <v>0</v>
      </c>
    </row>
    <row r="58" s="3" customFormat="1" ht="93" customHeight="1" spans="1:14">
      <c r="A58" s="13">
        <v>55</v>
      </c>
      <c r="B58" s="13" t="s">
        <v>173</v>
      </c>
      <c r="C58" s="13" t="s">
        <v>16</v>
      </c>
      <c r="D58" s="13" t="s">
        <v>194</v>
      </c>
      <c r="E58" s="14" t="s">
        <v>195</v>
      </c>
      <c r="F58" s="13" t="s">
        <v>18</v>
      </c>
      <c r="G58" s="14" t="str">
        <f>_xlfn.DISPIMG("ID_810D5E00DF2B4478B47A6C67C08A8FF8",1)</f>
        <v>=DISPIMG("ID_810D5E00DF2B4478B47A6C67C08A8FF8",1)</v>
      </c>
      <c r="H58" s="13" t="s">
        <v>196</v>
      </c>
      <c r="I58" s="13" t="s">
        <v>191</v>
      </c>
      <c r="J58" s="13" t="s">
        <v>21</v>
      </c>
      <c r="K58" s="13">
        <v>85</v>
      </c>
      <c r="L58" s="22">
        <v>208</v>
      </c>
      <c r="M58" s="23"/>
      <c r="N58" s="23">
        <f t="shared" si="1"/>
        <v>0</v>
      </c>
    </row>
    <row r="59" s="3" customFormat="1" ht="93" customHeight="1" spans="1:14">
      <c r="A59" s="13">
        <v>56</v>
      </c>
      <c r="B59" s="13" t="s">
        <v>173</v>
      </c>
      <c r="C59" s="13" t="s">
        <v>16</v>
      </c>
      <c r="D59" s="13" t="s">
        <v>197</v>
      </c>
      <c r="E59" s="14" t="s">
        <v>198</v>
      </c>
      <c r="F59" s="13" t="s">
        <v>18</v>
      </c>
      <c r="G59" s="14" t="str">
        <f>_xlfn.DISPIMG("ID_74D14AE4F98E4247A06369A85603BF99",1)</f>
        <v>=DISPIMG("ID_74D14AE4F98E4247A06369A85603BF99",1)</v>
      </c>
      <c r="H59" s="13" t="s">
        <v>199</v>
      </c>
      <c r="I59" s="13" t="s">
        <v>200</v>
      </c>
      <c r="J59" s="13" t="s">
        <v>21</v>
      </c>
      <c r="K59" s="13">
        <v>85</v>
      </c>
      <c r="L59" s="22">
        <v>34</v>
      </c>
      <c r="M59" s="23"/>
      <c r="N59" s="23">
        <f t="shared" si="1"/>
        <v>0</v>
      </c>
    </row>
    <row r="60" s="3" customFormat="1" ht="93" customHeight="1" spans="1:14">
      <c r="A60" s="13">
        <v>57</v>
      </c>
      <c r="B60" s="13" t="s">
        <v>173</v>
      </c>
      <c r="C60" s="13" t="s">
        <v>16</v>
      </c>
      <c r="D60" s="13" t="s">
        <v>197</v>
      </c>
      <c r="E60" s="13" t="s">
        <v>201</v>
      </c>
      <c r="F60" s="13" t="s">
        <v>18</v>
      </c>
      <c r="G60" s="14" t="str">
        <f>_xlfn.DISPIMG("ID_305B0881B2C44B31BE105B0B7933B940",1)</f>
        <v>=DISPIMG("ID_305B0881B2C44B31BE105B0B7933B940",1)</v>
      </c>
      <c r="H60" s="13" t="s">
        <v>202</v>
      </c>
      <c r="I60" s="13" t="s">
        <v>203</v>
      </c>
      <c r="J60" s="13" t="s">
        <v>21</v>
      </c>
      <c r="K60" s="13">
        <v>85</v>
      </c>
      <c r="L60" s="22">
        <v>28</v>
      </c>
      <c r="M60" s="23"/>
      <c r="N60" s="23">
        <f t="shared" si="1"/>
        <v>0</v>
      </c>
    </row>
    <row r="61" s="3" customFormat="1" ht="93" customHeight="1" spans="1:14">
      <c r="A61" s="13">
        <v>58</v>
      </c>
      <c r="B61" s="13" t="s">
        <v>173</v>
      </c>
      <c r="C61" s="13" t="s">
        <v>16</v>
      </c>
      <c r="D61" s="13" t="s">
        <v>204</v>
      </c>
      <c r="E61" s="14" t="s">
        <v>205</v>
      </c>
      <c r="F61" s="13" t="s">
        <v>18</v>
      </c>
      <c r="G61" s="14" t="str">
        <f>_xlfn.DISPIMG("ID_2533C9E0ADFF4D1ABA3AE18BC3F6C2B5",1)</f>
        <v>=DISPIMG("ID_2533C9E0ADFF4D1ABA3AE18BC3F6C2B5",1)</v>
      </c>
      <c r="H61" s="13" t="s">
        <v>206</v>
      </c>
      <c r="I61" s="13" t="s">
        <v>207</v>
      </c>
      <c r="J61" s="13" t="s">
        <v>21</v>
      </c>
      <c r="K61" s="13">
        <v>85</v>
      </c>
      <c r="L61" s="22">
        <v>30</v>
      </c>
      <c r="M61" s="23"/>
      <c r="N61" s="23">
        <f t="shared" si="1"/>
        <v>0</v>
      </c>
    </row>
    <row r="62" s="3" customFormat="1" ht="93" customHeight="1" spans="1:14">
      <c r="A62" s="13">
        <v>59</v>
      </c>
      <c r="B62" s="13" t="s">
        <v>173</v>
      </c>
      <c r="C62" s="13" t="s">
        <v>16</v>
      </c>
      <c r="D62" s="13" t="s">
        <v>204</v>
      </c>
      <c r="E62" s="14" t="s">
        <v>208</v>
      </c>
      <c r="F62" s="13" t="s">
        <v>18</v>
      </c>
      <c r="G62" s="14" t="str">
        <f>_xlfn.DISPIMG("ID_64D1D149F5944821AB61CB5EE618EAED",1)</f>
        <v>=DISPIMG("ID_64D1D149F5944821AB61CB5EE618EAED",1)</v>
      </c>
      <c r="H62" s="13" t="s">
        <v>209</v>
      </c>
      <c r="I62" s="13" t="s">
        <v>210</v>
      </c>
      <c r="J62" s="13" t="s">
        <v>21</v>
      </c>
      <c r="K62" s="13">
        <v>85</v>
      </c>
      <c r="L62" s="22">
        <v>24</v>
      </c>
      <c r="M62" s="23"/>
      <c r="N62" s="23">
        <f t="shared" si="1"/>
        <v>0</v>
      </c>
    </row>
    <row r="63" s="3" customFormat="1" ht="91" customHeight="1" spans="1:14">
      <c r="A63" s="13">
        <v>60</v>
      </c>
      <c r="B63" s="13" t="s">
        <v>211</v>
      </c>
      <c r="C63" s="13" t="s">
        <v>16</v>
      </c>
      <c r="D63" s="13" t="s">
        <v>212</v>
      </c>
      <c r="E63" s="13" t="s">
        <v>213</v>
      </c>
      <c r="F63" s="13" t="s">
        <v>18</v>
      </c>
      <c r="G63" s="14" t="str">
        <f>_xlfn.DISPIMG("ID_96CAF86C31684362956B13693173B791",1)</f>
        <v>=DISPIMG("ID_96CAF86C31684362956B13693173B791",1)</v>
      </c>
      <c r="H63" s="13" t="s">
        <v>214</v>
      </c>
      <c r="I63" s="13" t="s">
        <v>215</v>
      </c>
      <c r="J63" s="13" t="s">
        <v>21</v>
      </c>
      <c r="K63" s="13">
        <v>85</v>
      </c>
      <c r="L63" s="22">
        <v>276</v>
      </c>
      <c r="M63" s="23"/>
      <c r="N63" s="23">
        <f t="shared" si="1"/>
        <v>0</v>
      </c>
    </row>
    <row r="64" s="3" customFormat="1" ht="93" customHeight="1" spans="1:14">
      <c r="A64" s="13">
        <v>61</v>
      </c>
      <c r="B64" s="13" t="s">
        <v>211</v>
      </c>
      <c r="C64" s="13" t="s">
        <v>16</v>
      </c>
      <c r="D64" s="13" t="s">
        <v>212</v>
      </c>
      <c r="E64" s="14" t="s">
        <v>216</v>
      </c>
      <c r="F64" s="13" t="s">
        <v>18</v>
      </c>
      <c r="G64" s="14" t="str">
        <f>_xlfn.DISPIMG("ID_E9E56CA36DA84D5F91D773361FB0A64E",1)</f>
        <v>=DISPIMG("ID_E9E56CA36DA84D5F91D773361FB0A64E",1)</v>
      </c>
      <c r="H64" s="13" t="s">
        <v>217</v>
      </c>
      <c r="I64" s="13" t="s">
        <v>218</v>
      </c>
      <c r="J64" s="13" t="s">
        <v>21</v>
      </c>
      <c r="K64" s="13">
        <v>85</v>
      </c>
      <c r="L64" s="22">
        <v>585</v>
      </c>
      <c r="M64" s="23"/>
      <c r="N64" s="23">
        <f t="shared" si="1"/>
        <v>0</v>
      </c>
    </row>
    <row r="65" s="3" customFormat="1" ht="93" customHeight="1" spans="1:14">
      <c r="A65" s="13">
        <v>62</v>
      </c>
      <c r="B65" s="13" t="s">
        <v>219</v>
      </c>
      <c r="C65" s="13" t="s">
        <v>16</v>
      </c>
      <c r="D65" s="13" t="s">
        <v>220</v>
      </c>
      <c r="E65" s="14" t="s">
        <v>189</v>
      </c>
      <c r="F65" s="13" t="s">
        <v>18</v>
      </c>
      <c r="G65" s="14" t="str">
        <f>_xlfn.DISPIMG("ID_B7821F29662042A69F151C1ECEB87E04",1)</f>
        <v>=DISPIMG("ID_B7821F29662042A69F151C1ECEB87E04",1)</v>
      </c>
      <c r="H65" s="13" t="s">
        <v>221</v>
      </c>
      <c r="I65" s="13" t="s">
        <v>222</v>
      </c>
      <c r="J65" s="13" t="s">
        <v>21</v>
      </c>
      <c r="K65" s="13">
        <v>85</v>
      </c>
      <c r="L65" s="22">
        <v>570</v>
      </c>
      <c r="M65" s="23"/>
      <c r="N65" s="23">
        <f t="shared" si="1"/>
        <v>0</v>
      </c>
    </row>
    <row r="66" s="3" customFormat="1" ht="93" customHeight="1" spans="1:14">
      <c r="A66" s="13">
        <v>63</v>
      </c>
      <c r="B66" s="13" t="s">
        <v>219</v>
      </c>
      <c r="C66" s="13" t="s">
        <v>16</v>
      </c>
      <c r="D66" s="13" t="s">
        <v>220</v>
      </c>
      <c r="E66" s="14" t="s">
        <v>223</v>
      </c>
      <c r="F66" s="13" t="s">
        <v>18</v>
      </c>
      <c r="G66" s="14" t="str">
        <f>_xlfn.DISPIMG("ID_5043F73C33554F35A0A2598C98F6CFAB",1)</f>
        <v>=DISPIMG("ID_5043F73C33554F35A0A2598C98F6CFAB",1)</v>
      </c>
      <c r="H66" s="13" t="s">
        <v>224</v>
      </c>
      <c r="I66" s="13" t="s">
        <v>225</v>
      </c>
      <c r="J66" s="13" t="s">
        <v>21</v>
      </c>
      <c r="K66" s="13">
        <v>85</v>
      </c>
      <c r="L66" s="22">
        <v>412</v>
      </c>
      <c r="M66" s="23"/>
      <c r="N66" s="23">
        <f t="shared" si="1"/>
        <v>0</v>
      </c>
    </row>
    <row r="67" s="3" customFormat="1" ht="93" customHeight="1" spans="1:14">
      <c r="A67" s="13">
        <v>64</v>
      </c>
      <c r="B67" s="13" t="s">
        <v>219</v>
      </c>
      <c r="C67" s="13" t="s">
        <v>16</v>
      </c>
      <c r="D67" s="13" t="s">
        <v>226</v>
      </c>
      <c r="E67" s="14" t="s">
        <v>227</v>
      </c>
      <c r="F67" s="13" t="s">
        <v>18</v>
      </c>
      <c r="G67" s="14" t="str">
        <f>_xlfn.DISPIMG("ID_C047BB39EC8540F2901627B01B775BEF",1)</f>
        <v>=DISPIMG("ID_C047BB39EC8540F2901627B01B775BEF",1)</v>
      </c>
      <c r="H67" s="13" t="s">
        <v>228</v>
      </c>
      <c r="I67" s="13" t="s">
        <v>149</v>
      </c>
      <c r="J67" s="13" t="s">
        <v>21</v>
      </c>
      <c r="K67" s="13">
        <v>85</v>
      </c>
      <c r="L67" s="22">
        <v>46</v>
      </c>
      <c r="M67" s="23"/>
      <c r="N67" s="23">
        <f t="shared" si="1"/>
        <v>0</v>
      </c>
    </row>
    <row r="68" s="3" customFormat="1" ht="93" customHeight="1" spans="1:14">
      <c r="A68" s="13">
        <v>65</v>
      </c>
      <c r="B68" s="13" t="s">
        <v>229</v>
      </c>
      <c r="C68" s="13" t="s">
        <v>16</v>
      </c>
      <c r="D68" s="13" t="s">
        <v>230</v>
      </c>
      <c r="E68" s="14" t="s">
        <v>231</v>
      </c>
      <c r="F68" s="13" t="s">
        <v>18</v>
      </c>
      <c r="G68" s="14" t="str">
        <f>_xlfn.DISPIMG("ID_D208FF5495384E32A67CC558B928F0EB",1)</f>
        <v>=DISPIMG("ID_D208FF5495384E32A67CC558B928F0EB",1)</v>
      </c>
      <c r="H68" s="13" t="s">
        <v>232</v>
      </c>
      <c r="I68" s="13" t="s">
        <v>233</v>
      </c>
      <c r="J68" s="13" t="s">
        <v>21</v>
      </c>
      <c r="K68" s="13">
        <v>85</v>
      </c>
      <c r="L68" s="22">
        <v>685</v>
      </c>
      <c r="M68" s="23"/>
      <c r="N68" s="23">
        <f t="shared" si="1"/>
        <v>0</v>
      </c>
    </row>
    <row r="69" s="3" customFormat="1" ht="86" customHeight="1" spans="1:14">
      <c r="A69" s="13">
        <v>66</v>
      </c>
      <c r="B69" s="13" t="s">
        <v>229</v>
      </c>
      <c r="C69" s="13" t="s">
        <v>16</v>
      </c>
      <c r="D69" s="13" t="s">
        <v>234</v>
      </c>
      <c r="E69" s="14" t="s">
        <v>235</v>
      </c>
      <c r="F69" s="13" t="s">
        <v>18</v>
      </c>
      <c r="G69" s="14" t="str">
        <f>_xlfn.DISPIMG("ID_1C46A40A986D40729F80D61EEFC59E27",1)</f>
        <v>=DISPIMG("ID_1C46A40A986D40729F80D61EEFC59E27",1)</v>
      </c>
      <c r="H69" s="13" t="s">
        <v>236</v>
      </c>
      <c r="I69" s="13" t="s">
        <v>237</v>
      </c>
      <c r="J69" s="13" t="s">
        <v>21</v>
      </c>
      <c r="K69" s="13">
        <v>85</v>
      </c>
      <c r="L69" s="22">
        <v>1980</v>
      </c>
      <c r="M69" s="23"/>
      <c r="N69" s="23">
        <f>K69*M69</f>
        <v>0</v>
      </c>
    </row>
    <row r="70" s="3" customFormat="1" ht="76" customHeight="1" spans="1:14">
      <c r="A70" s="13">
        <v>67</v>
      </c>
      <c r="B70" s="14" t="s">
        <v>238</v>
      </c>
      <c r="C70" s="13" t="s">
        <v>16</v>
      </c>
      <c r="D70" s="13" t="s">
        <v>239</v>
      </c>
      <c r="E70" s="14" t="s">
        <v>240</v>
      </c>
      <c r="F70" s="13" t="s">
        <v>18</v>
      </c>
      <c r="G70" s="14" t="str">
        <f>_xlfn.DISPIMG("ID_4D7BA0FF257C45B88E1EA9834D1EE26C",1)</f>
        <v>=DISPIMG("ID_4D7BA0FF257C45B88E1EA9834D1EE26C",1)</v>
      </c>
      <c r="H70" s="13" t="s">
        <v>241</v>
      </c>
      <c r="I70" s="13" t="s">
        <v>242</v>
      </c>
      <c r="J70" s="13" t="s">
        <v>21</v>
      </c>
      <c r="K70" s="13">
        <v>85</v>
      </c>
      <c r="L70" s="22">
        <v>30</v>
      </c>
      <c r="M70" s="23"/>
      <c r="N70" s="23">
        <f>K70*M70</f>
        <v>0</v>
      </c>
    </row>
    <row r="71" s="3" customFormat="1" ht="79" customHeight="1" spans="1:14">
      <c r="A71" s="13">
        <v>68</v>
      </c>
      <c r="B71" s="14" t="s">
        <v>238</v>
      </c>
      <c r="C71" s="13" t="s">
        <v>16</v>
      </c>
      <c r="D71" s="13" t="s">
        <v>243</v>
      </c>
      <c r="E71" s="14" t="s">
        <v>244</v>
      </c>
      <c r="F71" s="13" t="s">
        <v>18</v>
      </c>
      <c r="G71" s="14" t="str">
        <f>_xlfn.DISPIMG("ID_243115CC1355413FABD674C8B21657B1",1)</f>
        <v>=DISPIMG("ID_243115CC1355413FABD674C8B21657B1",1)</v>
      </c>
      <c r="H71" s="13" t="s">
        <v>241</v>
      </c>
      <c r="I71" s="13" t="s">
        <v>242</v>
      </c>
      <c r="J71" s="13" t="s">
        <v>21</v>
      </c>
      <c r="K71" s="13">
        <v>85</v>
      </c>
      <c r="L71" s="22">
        <v>28</v>
      </c>
      <c r="M71" s="23"/>
      <c r="N71" s="23">
        <f>K71*M71</f>
        <v>0</v>
      </c>
    </row>
    <row r="72" s="3" customFormat="1" ht="114" customHeight="1" spans="1:14">
      <c r="A72" s="13">
        <v>69</v>
      </c>
      <c r="B72" s="13" t="s">
        <v>245</v>
      </c>
      <c r="C72" s="13" t="s">
        <v>16</v>
      </c>
      <c r="D72" s="13" t="s">
        <v>246</v>
      </c>
      <c r="E72" s="13" t="s">
        <v>247</v>
      </c>
      <c r="F72" s="13" t="s">
        <v>18</v>
      </c>
      <c r="G72" s="14" t="str">
        <f>_xlfn.DISPIMG("ID_5C90AED0ABA144EA94786BCE9E800773",1)</f>
        <v>=DISPIMG("ID_5C90AED0ABA144EA94786BCE9E800773",1)</v>
      </c>
      <c r="H72" s="13" t="s">
        <v>248</v>
      </c>
      <c r="I72" s="13" t="s">
        <v>249</v>
      </c>
      <c r="J72" s="13" t="s">
        <v>21</v>
      </c>
      <c r="K72" s="13">
        <v>85</v>
      </c>
      <c r="L72" s="22">
        <v>1292</v>
      </c>
      <c r="M72" s="23"/>
      <c r="N72" s="23">
        <f>K72*M72</f>
        <v>0</v>
      </c>
    </row>
    <row r="73" s="3" customFormat="1" ht="111" customHeight="1" spans="1:14">
      <c r="A73" s="13">
        <v>70</v>
      </c>
      <c r="B73" s="13" t="s">
        <v>245</v>
      </c>
      <c r="C73" s="13" t="s">
        <v>16</v>
      </c>
      <c r="D73" s="13" t="s">
        <v>246</v>
      </c>
      <c r="E73" s="13" t="s">
        <v>250</v>
      </c>
      <c r="F73" s="13" t="s">
        <v>18</v>
      </c>
      <c r="G73" s="14" t="str">
        <f>_xlfn.DISPIMG("ID_8CFED594C3B24569B19C14DE267417D2",1)</f>
        <v>=DISPIMG("ID_8CFED594C3B24569B19C14DE267417D2",1)</v>
      </c>
      <c r="H73" s="13" t="s">
        <v>251</v>
      </c>
      <c r="I73" s="13" t="s">
        <v>249</v>
      </c>
      <c r="J73" s="13" t="s">
        <v>21</v>
      </c>
      <c r="K73" s="13">
        <v>85</v>
      </c>
      <c r="L73" s="22">
        <v>1163</v>
      </c>
      <c r="M73" s="23"/>
      <c r="N73" s="23">
        <f>K73*M73</f>
        <v>0</v>
      </c>
    </row>
    <row r="74" s="3" customFormat="1" ht="121" customHeight="1" spans="1:14">
      <c r="A74" s="13">
        <v>71</v>
      </c>
      <c r="B74" s="13" t="s">
        <v>245</v>
      </c>
      <c r="C74" s="13" t="s">
        <v>16</v>
      </c>
      <c r="D74" s="13" t="s">
        <v>246</v>
      </c>
      <c r="E74" s="13" t="s">
        <v>252</v>
      </c>
      <c r="F74" s="13" t="s">
        <v>18</v>
      </c>
      <c r="G74" s="14" t="str">
        <f>_xlfn.DISPIMG("ID_4BC759B9C9C94673BE919D6D07502080",1)</f>
        <v>=DISPIMG("ID_4BC759B9C9C94673BE919D6D07502080",1)</v>
      </c>
      <c r="H74" s="13" t="s">
        <v>253</v>
      </c>
      <c r="I74" s="13" t="s">
        <v>249</v>
      </c>
      <c r="J74" s="13" t="s">
        <v>21</v>
      </c>
      <c r="K74" s="13">
        <v>85</v>
      </c>
      <c r="L74" s="22">
        <v>1117</v>
      </c>
      <c r="M74" s="23"/>
      <c r="N74" s="23">
        <f>K74*M74</f>
        <v>0</v>
      </c>
    </row>
    <row r="75" s="3" customFormat="1" ht="77" customHeight="1" spans="1:14">
      <c r="A75" s="13">
        <v>72</v>
      </c>
      <c r="B75" s="13" t="s">
        <v>254</v>
      </c>
      <c r="C75" s="13" t="s">
        <v>16</v>
      </c>
      <c r="D75" s="13" t="s">
        <v>255</v>
      </c>
      <c r="E75" s="14" t="s">
        <v>256</v>
      </c>
      <c r="F75" s="13" t="s">
        <v>18</v>
      </c>
      <c r="G75" s="14" t="str">
        <f>_xlfn.DISPIMG("ID_14C1D4875C6E4339A4C1792865DDDFAF",1)</f>
        <v>=DISPIMG("ID_14C1D4875C6E4339A4C1792865DDDFAF",1)</v>
      </c>
      <c r="H75" s="13" t="s">
        <v>257</v>
      </c>
      <c r="I75" s="13" t="s">
        <v>258</v>
      </c>
      <c r="J75" s="13" t="s">
        <v>21</v>
      </c>
      <c r="K75" s="13">
        <v>85</v>
      </c>
      <c r="L75" s="22">
        <v>174</v>
      </c>
      <c r="M75" s="23"/>
      <c r="N75" s="23">
        <f>K75*M75</f>
        <v>0</v>
      </c>
    </row>
    <row r="76" s="3" customFormat="1" ht="68" customHeight="1" spans="1:14">
      <c r="A76" s="13">
        <v>73</v>
      </c>
      <c r="B76" s="13" t="s">
        <v>254</v>
      </c>
      <c r="C76" s="13" t="s">
        <v>16</v>
      </c>
      <c r="D76" s="13" t="s">
        <v>259</v>
      </c>
      <c r="E76" s="14" t="s">
        <v>260</v>
      </c>
      <c r="F76" s="13" t="s">
        <v>18</v>
      </c>
      <c r="G76" s="14" t="str">
        <f>_xlfn.DISPIMG("ID_DDEAEEC9E9294DA29D72EE6C62DEDDB7",1)</f>
        <v>=DISPIMG("ID_DDEAEEC9E9294DA29D72EE6C62DEDDB7",1)</v>
      </c>
      <c r="H76" s="13" t="s">
        <v>261</v>
      </c>
      <c r="I76" s="13" t="s">
        <v>258</v>
      </c>
      <c r="J76" s="13" t="s">
        <v>21</v>
      </c>
      <c r="K76" s="13">
        <v>85</v>
      </c>
      <c r="L76" s="22">
        <v>92</v>
      </c>
      <c r="M76" s="23"/>
      <c r="N76" s="23">
        <f>K76*M76</f>
        <v>0</v>
      </c>
    </row>
    <row r="77" s="3" customFormat="1" ht="67" customHeight="1" spans="1:14">
      <c r="A77" s="13">
        <v>74</v>
      </c>
      <c r="B77" s="13" t="s">
        <v>254</v>
      </c>
      <c r="C77" s="13" t="s">
        <v>16</v>
      </c>
      <c r="D77" s="13" t="s">
        <v>262</v>
      </c>
      <c r="E77" s="14" t="s">
        <v>263</v>
      </c>
      <c r="F77" s="13" t="s">
        <v>18</v>
      </c>
      <c r="G77" s="14" t="str">
        <f>_xlfn.DISPIMG("ID_80CAA5912726477B909DAB5B538E5EB9",1)</f>
        <v>=DISPIMG("ID_80CAA5912726477B909DAB5B538E5EB9",1)</v>
      </c>
      <c r="H77" s="13" t="s">
        <v>264</v>
      </c>
      <c r="I77" s="13" t="s">
        <v>265</v>
      </c>
      <c r="J77" s="13" t="s">
        <v>21</v>
      </c>
      <c r="K77" s="13">
        <v>85</v>
      </c>
      <c r="L77" s="22">
        <v>80</v>
      </c>
      <c r="M77" s="23"/>
      <c r="N77" s="23">
        <f>K77*M77</f>
        <v>0</v>
      </c>
    </row>
    <row r="78" s="3" customFormat="1" ht="93" customHeight="1" spans="1:14">
      <c r="A78" s="13">
        <v>75</v>
      </c>
      <c r="B78" s="13" t="s">
        <v>266</v>
      </c>
      <c r="C78" s="13" t="s">
        <v>16</v>
      </c>
      <c r="D78" s="13" t="s">
        <v>267</v>
      </c>
      <c r="E78" s="13" t="s">
        <v>268</v>
      </c>
      <c r="F78" s="13" t="s">
        <v>18</v>
      </c>
      <c r="G78" s="14" t="str">
        <f>_xlfn.DISPIMG("ID_2AA854C2E8254F768F1775B6608ED182",1)</f>
        <v>=DISPIMG("ID_2AA854C2E8254F768F1775B6608ED182",1)</v>
      </c>
      <c r="H78" s="13" t="s">
        <v>269</v>
      </c>
      <c r="I78" s="13" t="s">
        <v>270</v>
      </c>
      <c r="J78" s="13" t="s">
        <v>21</v>
      </c>
      <c r="K78" s="13">
        <v>85</v>
      </c>
      <c r="L78" s="22">
        <v>398</v>
      </c>
      <c r="M78" s="23"/>
      <c r="N78" s="23">
        <f>K78*M78</f>
        <v>0</v>
      </c>
    </row>
    <row r="79" s="4" customFormat="1" ht="66" customHeight="1" spans="1:14">
      <c r="A79" s="13">
        <v>76</v>
      </c>
      <c r="B79" s="24" t="s">
        <v>271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6"/>
      <c r="N79" s="27">
        <f>SUM(N4:N78)</f>
        <v>0</v>
      </c>
    </row>
  </sheetData>
  <sheetProtection algorithmName="SHA-512" hashValue="11hJSFqg32NmaxitfvRwkUcV7F7eOUwFoWShSxYyPQTolHlYoZg+gdqgy4aw7fGVkAIKde8MDoCUHY8I8vQQhQ==" saltValue="Q753A7E70D+MT+BwK/rjqg==" spinCount="100000" sheet="1" objects="1"/>
  <autoFilter xmlns:etc="http://www.wps.cn/officeDocument/2017/etCustomData" ref="A2:N79" etc:filterBottomFollowUsedRange="0">
    <extLst/>
  </autoFilter>
  <mergeCells count="16">
    <mergeCell ref="A1:N1"/>
    <mergeCell ref="B79:M7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08333333333333" right="0.708333333333333" top="0.393055555555556" bottom="0.393055555555556" header="0.314583333333333" footer="0.314583333333333"/>
  <pageSetup paperSize="9" scale="84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，遇见</cp:lastModifiedBy>
  <dcterms:created xsi:type="dcterms:W3CDTF">2006-09-16T00:00:00Z</dcterms:created>
  <dcterms:modified xsi:type="dcterms:W3CDTF">2025-09-25T13:32:42Z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1EA941B014494068B831F8D0DCC6D20A_13</vt:lpwstr>
  </property>
  <property fmtid="{D5CDD505-2E9C-101B-9397-08002B2CF9AE}" pid="3" name="KSOProductBuildVer">
    <vt:lpwstr>2052-12.1.0.22529</vt:lpwstr>
  </property>
</Properties>
</file>