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780"/>
  </bookViews>
  <sheets>
    <sheet name="报价汇总表" sheetId="11" r:id="rId1"/>
    <sheet name="家用空调、中央空调" sheetId="2" r:id="rId2"/>
    <sheet name="中央空调辅材" sheetId="7" r:id="rId3"/>
    <sheet name="家用空调辅材" sheetId="9" r:id="rId4"/>
  </sheets>
  <definedNames>
    <definedName name="_xlnm._FilterDatabase" localSheetId="1" hidden="1">家用空调、中央空调!$A$1:$N$103</definedName>
    <definedName name="_xlnm._FilterDatabase" localSheetId="2" hidden="1">中央空调辅材!$A$2:$M$71</definedName>
    <definedName name="_xlnm.Print_Titles" localSheetId="2">中央空调辅材!$1:$2</definedName>
    <definedName name="_xlnm.Print_Titles" localSheetId="3">家用空调辅材!$1:$2</definedName>
    <definedName name="_xlnm.Print_Titles" localSheetId="1">家用空调、中央空调!$1:$2</definedName>
    <definedName name="_xlnm.Print_Area" localSheetId="3">家用空调辅材!$A$1:$H$53</definedName>
    <definedName name="_xlnm.Print_Area" localSheetId="1">家用空调、中央空调!$A$2:$N$103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8" name="ID_28D13B8D913E46DFBCEAC713526C850B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57130" y="142908655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57" name="ID_D7F424479A584897A8A0B5626FC88E4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79660" y="142280640"/>
          <a:ext cx="1345565" cy="6102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61" name="ID_249EF87BAA7543CAA90E88A735F552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70770" y="145194020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97" name="ID_3B57471E017B4D3EB8CD05616A16D994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9235" y="140829030"/>
          <a:ext cx="702310" cy="5181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60" name="ID_D968D773E9A54DF880FDD279E1C20CDE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70770" y="144392015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84" name="ID_C65918DBD1AC43119DFB581D28D13B4A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25380" y="144519650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64" name="ID_54A4237699384B32BDC1895A828880B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35845" y="148205190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63" name="ID_6BCC9E3E92CB4FFC9D5EABD56E66ECCE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70770" y="146798030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83" name="ID_C89D4B5EB4634A4FB4129898C87CCB3E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860915" y="148209000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66" name="ID_FC92C3136F0341AD966D763C71A5008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18700" y="149713950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65" name="ID_D95F72E34A3D4F88B8C618F2DE75696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01555" y="149969220"/>
          <a:ext cx="134556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93" name="ID_78099B76DE9D4C2EA1E9ECEDAADC340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0116820" y="138567160"/>
          <a:ext cx="1241425" cy="545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8" name="ID_AABB6248447F46F086382811AD126507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8066740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1" name="ID_D2E0EFB4249D421C9DBB4F625C3F1E3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2412065"/>
          <a:ext cx="113855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2" name="ID_C9B0E386F2E241669A9CCE413ADA1C6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3214070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90" name="ID_2B737B95127946B399974F552DA2441D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0023475" y="134649845"/>
          <a:ext cx="1219835" cy="535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3" name="ID_D87C5A5F149A4B54A79DEB5F9FC4C0F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4021790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80" name="ID_CAB00BFB07CD4E7391AEEE9D61D25A85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9682180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69" name="ID_98479A4CEC6545D0A002F49BBC7ECD6E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91420" y="154206575"/>
          <a:ext cx="113855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4" name="ID_03D5A6D8DC5F4510A26F44AE5C6CA27A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4835860"/>
          <a:ext cx="113855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5" name="ID_6EB18AB27D8B4F8FBF39D2897FDB324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5643580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6" name="ID_7E40CE2DCCFF4E298DCC1B42EEA2087C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6451300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7" name="ID_9240CAA68AAC4D32904CA7DF10BAC7F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7259020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92" name="ID_4EB32B32DB0F4FDB9C03422EFAC0834C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0091420" y="137263505"/>
          <a:ext cx="1223010" cy="5372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79" name="ID_595735D6A78F46A2BDA7C6B8570BEAA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58874460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91" name="ID_571840C233464CE2B913E45E0AC6B994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996805" y="135928100"/>
          <a:ext cx="1222375" cy="536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98" name="ID_03E258586F4246FBAB2D86E586BEE3F6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0233660" y="143682085"/>
          <a:ext cx="633730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81" name="ID_332A303EF43A40D0A6CF2C8BCDB12278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74275" y="160495615"/>
          <a:ext cx="1138555" cy="6178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95" name="ID_5F67E05BE847438BAFD988104AAE1CD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0233025" y="138908155"/>
          <a:ext cx="995680" cy="502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199" name="ID_EF1F676FB66548718ED0FD9645024EF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860915" y="144297400"/>
          <a:ext cx="6905625" cy="209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1" name="ID_AFCD304B0615432EAF6A9F1583715127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9912350" y="151391620"/>
          <a:ext cx="1452245" cy="61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</etc:cellImage>
  <etc:cellImage>
    <xdr:pic>
      <xdr:nvPicPr>
        <xdr:cNvPr id="202" name="ID_141A2BEB2C5941449BD3154EBB7F593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60915" y="146888200"/>
          <a:ext cx="2457450" cy="300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3" name="ID_49E1220AD87B431D87ABA0815229075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860915" y="147751800"/>
          <a:ext cx="3667125" cy="3524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0" name="ID_C89848D3E33D4ABA9CF276C965E73BA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233660" y="149510750"/>
          <a:ext cx="762000" cy="790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A860F59BD8F4462B9E139BA08703636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29875" y="1670685"/>
          <a:ext cx="1511300" cy="653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DC27C4FFB8C746D690A70DCEAB99EC3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400665" y="97555050"/>
          <a:ext cx="1695450" cy="8883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6B4E05F7CBD649BDAFA16ED562B9201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77500" y="3806190"/>
          <a:ext cx="1511300" cy="653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C959EBED69CD4CB49FA15F53E2D2CD1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633075" y="43463210"/>
          <a:ext cx="877570" cy="1203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DED07735C07548E2B11CA8994C7F77C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414635" y="11391900"/>
          <a:ext cx="11430000" cy="1143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CBA7C517C6DB4A67ABFDABC3DB50650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537825" y="51278155"/>
          <a:ext cx="1116330" cy="10547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0EEBF0A1D994436FAD02E9B25ABB55A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400665" y="56102250"/>
          <a:ext cx="1695450" cy="15227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5DE81415C62F4BCA9D864F954B38BD7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476865" y="69337555"/>
          <a:ext cx="1210310" cy="38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8C51A4E1EB654000B9380CF22F6AE1C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400665" y="89782650"/>
          <a:ext cx="1695450" cy="113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43AEFEFB29C6402AAD699740C91E967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414635" y="120872250"/>
          <a:ext cx="15430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F88ECAB74FEA4DF3A8783D607CEA489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414635" y="141598650"/>
          <a:ext cx="1214755" cy="101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9A882F82EEBC473BB14DE034657B21C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741400" y="11861800"/>
          <a:ext cx="964565" cy="978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027B0A05C706475693D0105C58D3E76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784580" y="13105130"/>
          <a:ext cx="964565" cy="10306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E7C7C18BF3084A5DAD4A70564D1C071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819505" y="14556740"/>
          <a:ext cx="964565" cy="874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2A4A816C89224705B14451399470E9E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681075" y="10568305"/>
          <a:ext cx="964565" cy="976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B91B24641DBC4F58AE0E85428F3FA65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3862685" y="21690965"/>
          <a:ext cx="677545" cy="1229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0616B5CCC5FF4C7BBCE88E09CF77AA6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914755" y="23307040"/>
          <a:ext cx="742950" cy="909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56DA0AE857D747BB824B92CA336952E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992225" y="24679910"/>
          <a:ext cx="742950" cy="363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4F958A178D224D99836CC08818AB82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992225" y="25975310"/>
          <a:ext cx="742950" cy="363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23340EADE3DB4DA787D38B3377C02DB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931900" y="27245310"/>
          <a:ext cx="742950" cy="363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F79F483286A74BD2A54E302ED366AE6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520420" y="28361005"/>
          <a:ext cx="1343660" cy="2778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241B361CC43848168942B0A1A2859FB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139545" y="19506565"/>
          <a:ext cx="379095" cy="823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97E9403FE5A94422ADB176E97A4F667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4363700" y="18702020"/>
          <a:ext cx="487045" cy="778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A2EACE155F5C4E7E8BE5FC2554B5228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944600" y="11369040"/>
          <a:ext cx="1080770" cy="1071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50F9BBA47174F0AB3E62F8F04C22FE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971905" y="14014450"/>
          <a:ext cx="967740" cy="967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73085E2C83D945B6B88FA1221623F9E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011275" y="103414195"/>
          <a:ext cx="1249680" cy="7861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<sst xmlns="http://schemas.openxmlformats.org/spreadsheetml/2006/main" count="1441" uniqueCount="462">
  <si>
    <t>美的空调报价汇总表</t>
  </si>
  <si>
    <t>序号</t>
  </si>
  <si>
    <t>类别</t>
  </si>
  <si>
    <t>小计（元）</t>
  </si>
  <si>
    <t>家用空调、中央空调</t>
  </si>
  <si>
    <t>中央空调辅材</t>
  </si>
  <si>
    <t>家用空调辅材</t>
  </si>
  <si>
    <t>合计</t>
  </si>
  <si>
    <t>美的空调年度采购清单</t>
  </si>
  <si>
    <t>品类</t>
  </si>
  <si>
    <t>产品名称</t>
  </si>
  <si>
    <t>匹数</t>
  </si>
  <si>
    <t>能效等级</t>
  </si>
  <si>
    <t>型号</t>
  </si>
  <si>
    <t>单位</t>
  </si>
  <si>
    <t>数量</t>
  </si>
  <si>
    <t>规格尺寸</t>
  </si>
  <si>
    <t>参数</t>
  </si>
  <si>
    <t>单价限价（元）</t>
  </si>
  <si>
    <t>单价（元）</t>
  </si>
  <si>
    <t>款式图片</t>
  </si>
  <si>
    <t>家用空调</t>
  </si>
  <si>
    <t>挂机空调</t>
  </si>
  <si>
    <t>1匹</t>
  </si>
  <si>
    <t>一级</t>
  </si>
  <si>
    <t>KFR-26GW/G3-1</t>
  </si>
  <si>
    <t>套</t>
  </si>
  <si>
    <t>内机：882*316*215
外机：857*555*328</t>
  </si>
  <si>
    <t>1.制冷量：2660W
2.制热量：4550W
3.额定功率：535W/1100W
4.质量（重量）：11KG(内机)27KG(外机)
5.其他：/</t>
  </si>
  <si>
    <t>三级</t>
  </si>
  <si>
    <t>KFR-26GW/G3-3</t>
  </si>
  <si>
    <t>内机：845*301*207
外机：775*500*270</t>
  </si>
  <si>
    <t>1.制冷量：2610W
2.制热量：4000W
3.额定功率：685W/1070W
4.质量（重量）：9.5KG(内机)27KG(外机)
5.其他：/</t>
  </si>
  <si>
    <t>1.5匹</t>
  </si>
  <si>
    <t>KFR-35GW/G3-1A</t>
  </si>
  <si>
    <t>内机：845*207*301        
外机：765*303*555</t>
  </si>
  <si>
    <t>1.制冷量：3510W
2.制热量：5010W
3.额定功率：845W/1240W
4.质量（重量）：9.5KG(内机)24KG(外机)
5.其他：/</t>
  </si>
  <si>
    <t>KFR-35GW/G3-3</t>
  </si>
  <si>
    <t>内机：868*301*199        
外机：765(820)*555*303</t>
  </si>
  <si>
    <t>1.制冷量：3510W
2.制热量：4650W
3.额定功率：975W/1300W
4.质量（重量）：9.5KG(内机)23KG(外机)
5.其他：/</t>
  </si>
  <si>
    <t>2匹</t>
  </si>
  <si>
    <t>KFR-50GW/G1-1A</t>
  </si>
  <si>
    <t>内机：1140*275*370
外机：807*555*328</t>
  </si>
  <si>
    <t>1.制冷量：5.05KW
2.制热量：7.22KW
3.额定功率：1240/1950W
4.质量（重量）：24KG(内机)35KG(外机)
5.其他：/</t>
  </si>
  <si>
    <t>KFR-50GW/G2-3</t>
  </si>
  <si>
    <t>内机：882*316*215        
外机：807(857)*555*328</t>
  </si>
  <si>
    <t>1.制冷量：5.02KW
2.制热量：6.6KW
3.额定功率：1500/2140W
4.质量（重量）：12.5KG(内机)32KG(外机)
5.其他：/</t>
  </si>
  <si>
    <t>3匹</t>
  </si>
  <si>
    <t>KFR-72GW/G1-1A</t>
  </si>
  <si>
    <t>内机：1140*275*370
外机：890(940)*673*342</t>
  </si>
  <si>
    <t>1.制冷量：7.29KW
2.制热量：9.76KW
3.额定功率：1960/2940W
4.质量（重量）：20KG(内机)44KG(外机)
5.其他：/</t>
  </si>
  <si>
    <t>KFR-72GW/G1-3</t>
  </si>
  <si>
    <t>1.制冷量：7.27KW
2.制热量：9.36KW
3.额定功率：2380/3100W
4.质量（重量）：20KG(内机)43KG(外机)
5.其他：/</t>
  </si>
  <si>
    <t>柜机空调</t>
  </si>
  <si>
    <t>KFR-51LW/G3-1</t>
  </si>
  <si>
    <t>内机：482*1796*449
外机：807(857)*555*328</t>
  </si>
  <si>
    <t>1.制冷量：5.21KW
2.制热量：7.26KW
3.额定功率：1265/1950W
4.质量（重量）：31KG(内机)32KG(外机)
5.其他：/</t>
  </si>
  <si>
    <t>KFR-51LW/BDN8Y-PA401(3)A</t>
  </si>
  <si>
    <t>内机：486*306*1685
外机：807*328*555</t>
  </si>
  <si>
    <t>1.制冷量：5.15KW
2.制热量：7.25KW
3.额定功率：1340/2000W
4.质量（重量）：46KG(内机)34KG(外机)
5.其他：/</t>
  </si>
  <si>
    <t>KFR-72LW/G3-1</t>
  </si>
  <si>
    <t>内机：380*392*1802
外机：890*342*673</t>
  </si>
  <si>
    <t>1.制冷量：7.33KW
2.制热量：10.00KW
3.额定功率：1945/2850W
4.质量（重量）：37KG(内机)48KG(外机)
5.其他：/</t>
  </si>
  <si>
    <t>KFR-72LW/BDN8Y-PA401(3)A</t>
  </si>
  <si>
    <t>内机：510*1750*315      
外机：946（990）*810*420</t>
  </si>
  <si>
    <t>1.制冷量：7.29KW
2.制热量：9.31KW
3.额定功率：2150W/2750KW
4.质量（重量）：31KG(内机)43KG(外机)
5.其他：/</t>
  </si>
  <si>
    <t>5匹</t>
  </si>
  <si>
    <t>RFD-120LW/BSDN8Y-PA401(B3)A</t>
  </si>
  <si>
    <t>内机：585*1830*405
外机：946(990)*810*420</t>
  </si>
  <si>
    <t>1.制冷量：12.12KW
2.制热量：13.82KW
3.额定功率：4690W/4600KW
4.质量（重量）：51KG(内机)70KG(外机)
5.其他：/</t>
  </si>
  <si>
    <t>RFD-120LW/BSDN8Y-PA401(B1)A</t>
  </si>
  <si>
    <t>1.制冷量：12210W
2.制热量：14210W
3.额定功率：4400W/4500W
4.质量（重量）：50KG(内机)72KG(外机)
5.其他：/</t>
  </si>
  <si>
    <t>四面出风空调</t>
  </si>
  <si>
    <t>KFR-51QW/F-1</t>
  </si>
  <si>
    <t>内机：830*204*830
外机：807(857)*555*328</t>
  </si>
  <si>
    <t>1.制冷量：5.11KW
2.制热量：6.36KW
3.额定功率：1250W/1480KW
4.质量（重量）：29KG(内机)33KG(外机)
5.其他：/</t>
  </si>
  <si>
    <t>KFR-72QW/F-1</t>
  </si>
  <si>
    <t>内机：830*204*830
外机：890(940)*673*342</t>
  </si>
  <si>
    <t>1.制冷量：7.41KW
2.制热量：9.2KW
3.额定功率：2000W/2270KW
4.质量（重量）：29KG(内机)43KG(外机)
5.其他：/</t>
  </si>
  <si>
    <t>RFD-72QW/BDN8Y-D(B3)</t>
  </si>
  <si>
    <t>1.制冷量：7.2KW
2.制热量：8KW
3.额定功率：2000W/2270KW
4.质量（重量）：29KG(内机)43KG(外机)
5.其他：/</t>
  </si>
  <si>
    <t>KFR-120QW/F-1S</t>
  </si>
  <si>
    <t>内机：830*287*830
外机：958(1021)*1333*417</t>
  </si>
  <si>
    <t>1.制冷量：12.3KW
2.制热量：13.51KW
3.额定功率：3600W/3500KW
4.质量（重量）：34KG(内机)100KG(外机)
5.其他：/</t>
  </si>
  <si>
    <t>中央空调</t>
  </si>
  <si>
    <t>机房精密空调</t>
  </si>
  <si>
    <t>/</t>
  </si>
  <si>
    <t>MAV013T1N2S</t>
  </si>
  <si>
    <t>内机：760*515*1880
外机：904*414*1332</t>
  </si>
  <si>
    <t>1.制冷量：12.5KW
2.显热量：11.3KW
3.额定功率：4.3KW（制冷）
4.质量（重量）：142KG(内机)65KG(外机)
5.风量：2950m³/h
6.电加热功率：4KW
7.其他：/</t>
  </si>
  <si>
    <t>7匹</t>
  </si>
  <si>
    <t>MAV018T1N2S</t>
  </si>
  <si>
    <t>内机：800*670*1880
外机：1120*400*1558</t>
  </si>
  <si>
    <t>1.制冷量：17KW
2.显热量：15.3KW
3.额定功率：5.86KW（制冷）
4.质量（重量）：192KG(内机)89KG(外机)
5.风量：4500m³/h
6.电加热功率：4.5KW
7.其他：/</t>
  </si>
  <si>
    <t>全直流变频室外机</t>
  </si>
  <si>
    <t>8匹</t>
  </si>
  <si>
    <t>MDV-252(8)W/D2SN1-8U3</t>
  </si>
  <si>
    <t>台</t>
  </si>
  <si>
    <t>940*1760*825</t>
  </si>
  <si>
    <t>1.制冷量：25.2KW
2.制热量：27KW
3.额定功率：5.39KW(制冷)/5.69KW（制热）
4.质量（重量）：190KG
5.其他：/</t>
  </si>
  <si>
    <t>10匹</t>
  </si>
  <si>
    <t>MDV-280(10)W/D2SN1-8U3</t>
  </si>
  <si>
    <t>1.制冷量：28KW
2.制热量：33.5KW
3.额定功率：6.79KW(制冷)/6.79KW（制热）
4.质量（重量）：190KG
5.其他：/</t>
  </si>
  <si>
    <t>12匹</t>
  </si>
  <si>
    <t>MDV-335(12)W/D2SN1-8U3</t>
  </si>
  <si>
    <t>1.制冷量：33.5KW
2.制热量：37.5KW
3.额定功率：8.09KW(制冷)/8.56KW（制热）
4.质量（重量）：190KG
5.其他：/</t>
  </si>
  <si>
    <t>14匹</t>
  </si>
  <si>
    <t>MDV-400(14)W/D2SN1-8U3</t>
  </si>
  <si>
    <t>1.制冷量：40KW
2.制热量：45KW
3.额定功率：10.2KW(制冷)/10.68KW（制热）
4.质量（重量）：213KG
5.其他：/</t>
  </si>
  <si>
    <t>16匹</t>
  </si>
  <si>
    <t>MDV-450(16)W/D2SN1-8U3</t>
  </si>
  <si>
    <t>1.制冷量：45KW
2.制热量：50KW
3.额定功率：12.09KW(制冷)/12.09KW（制热）
4.质量（重量）：215KG
5.其他：/</t>
  </si>
  <si>
    <t>18匹</t>
  </si>
  <si>
    <t>MDV-504(18)W/D2SN1-8U3</t>
  </si>
  <si>
    <t>1340*1760*825</t>
  </si>
  <si>
    <t>1.制冷量：50.4KW
2.制热量：56.5KW
3.额定功率：13.49KW(制冷)/13.57KW（制热）
4.质量（重量）：265KG
5.其他：/</t>
  </si>
  <si>
    <t>20匹</t>
  </si>
  <si>
    <t>MDV-560(20)W/D2SN1-8V3</t>
  </si>
  <si>
    <t>1.制冷量：56KW
2.制热量：63KW
3.额定功率：15.7KW(制冷)/15.4KW（制热)
4.质量（重量）：265KG
5.其他：/</t>
  </si>
  <si>
    <t>22匹</t>
  </si>
  <si>
    <t>MDV-615(22)W/D2SN1-8V3</t>
  </si>
  <si>
    <t>1.制冷量：61.5KW
2.制热量：69KW
3.额定功率：17.75KW(制冷)/16.98KW（制热)
4.质量（重量）：283KG
5.其他：/</t>
  </si>
  <si>
    <t>24匹</t>
  </si>
  <si>
    <t>MDV-680(24)W/D2SN1-8V3</t>
  </si>
  <si>
    <t>1.制冷量：68.5KW
2.制热量：75KW
3.额定功率：18.48KW(制冷)/17.57KW（制热)
4.质量（重量）：283KG
5.其他：/</t>
  </si>
  <si>
    <t>26匹</t>
  </si>
  <si>
    <t>MDV-735(26)W/D2SN1-8V3</t>
  </si>
  <si>
    <t>1.制冷量：73.5KW
2.制热量：81.5KW
3.额定功率：19.59KW(制冷)/19.18KW（制热)
4.质量（重量）：305KG
5.其他：/</t>
  </si>
  <si>
    <t>28匹</t>
  </si>
  <si>
    <t>MDV-785(28)W/D2SN1-8X3</t>
  </si>
  <si>
    <t>1880*1760*825</t>
  </si>
  <si>
    <t>1.制冷量：78.5KW
2.制热量：87.5KW
3.额定功率：20.55KW(制冷)/20.79KW（制热)
4.质量（重量）：355KG
5.其他：/</t>
  </si>
  <si>
    <t>30匹</t>
  </si>
  <si>
    <t>MDV-850(30)W/D2SN1-8X3</t>
  </si>
  <si>
    <t>1.制冷量：85KW
2.制热量：95KW
3.额定功率：22.76KW(制冷)/22.89KW（制热)
4.质量（重量）：405KG
5.其他：/</t>
  </si>
  <si>
    <t>32匹</t>
  </si>
  <si>
    <t>MDV-900(32)W/D2SN1-8X3</t>
  </si>
  <si>
    <t>1.制冷量：90KW
2.制热量：100KW
3.额定功率：24.95KW(制冷)/24.75KW（制热)
4.质量（重量）：410KG
5.其他：/</t>
  </si>
  <si>
    <t>34匹</t>
  </si>
  <si>
    <t>MDV-952(34)W/D2SN1-8X3</t>
  </si>
  <si>
    <t>1.制冷量：95.2KW
2.制热量：106KW
3.额定功率：25.7KW(制冷)/25.58KW（制热)
4.质量（重量）：410KG
5.其他：/</t>
  </si>
  <si>
    <t>36匹</t>
  </si>
  <si>
    <t>MDV-1010(36)W/D2SN1-8X3</t>
  </si>
  <si>
    <t>1.制冷量：101KW
2.制热量：112KW
3.额定功率：27.8KW(制冷)/27.18KW（制热)
4.质量（重量）：430KG
5.其他：/</t>
  </si>
  <si>
    <t>38匹</t>
  </si>
  <si>
    <t>MDV-1060(38)W/D2SN1-8X3</t>
  </si>
  <si>
    <t>1.制冷量：106KW
2.制热量：119KW
3.额定功率：30.51KW(制冷)/29.58KW（制热)
4.质量（重量）：430KG
5.其他：/</t>
  </si>
  <si>
    <t>40匹</t>
  </si>
  <si>
    <t>MDV-1120(40)W/D2SN1-8X3</t>
  </si>
  <si>
    <t>1.制冷量：112KW
2.制热量：123.5KW
3.额定功率：32.02KW(制冷)/31.7KW（制热)
4.质量（重量）：430KG
5.其他：/</t>
  </si>
  <si>
    <t>42匹</t>
  </si>
  <si>
    <t>MDV-1170(42)W/D2SN1-8X3</t>
  </si>
  <si>
    <t>1.制冷量：117KW
2.制热量：130KW
3.额定功率：34.96KW(制冷)/32.95KW（制热)
4.质量（重量）：430KG
5.其他：/</t>
  </si>
  <si>
    <t>风管式室内机</t>
  </si>
  <si>
    <t>MDV-D22T3/BP3N1-D2F</t>
  </si>
  <si>
    <t>550*199*450</t>
  </si>
  <si>
    <t>1.制冷量：2.2KW
2.制热量：2.6KW
3.额定功率：22W
4.质量（重量）：11KG
5.静压范围：10~30Pa
6.电机形式：直流电机
7.自带冷凝水提升泵</t>
  </si>
  <si>
    <t>MDV-D25T3/BP3N1-D2F</t>
  </si>
  <si>
    <t>1.制冷量：2.5KW
2.制热量：3.8KW
3.额定功率：28W
4.质量（重量）：11KG
5.静压范围：10~30Pa
6.电机形式：直流电机
7.自带冷凝水提升泵</t>
  </si>
  <si>
    <t>大1匹</t>
  </si>
  <si>
    <t>MDV-D28T3/BP3N1-D2F</t>
  </si>
  <si>
    <t>1.制冷量：2.8KW
2.制热量：3.2KW
3.额定功率：28W
4.质量（重量）：11KG
5.静压范围：10~30Pa
6.电机形式：直流电机
7.自带冷凝水提升泵</t>
  </si>
  <si>
    <t>MDV-D32T3/BP3N1-D2F</t>
  </si>
  <si>
    <t>700*199*450</t>
  </si>
  <si>
    <t>1.制冷量：3.2KW
2.制热量：3.6KW
3.额定功率：49W
4.质量（重量）：13KG
5.静压范围：10~30Pa
6.电机形式：直流电机
7.自带冷凝水提升泵</t>
  </si>
  <si>
    <t>MDV-D36T3/BP3N1-D2F</t>
  </si>
  <si>
    <t>1.制冷量：3.6KW
2.制热量：4.0KW
3.额定功率：49W
4.质量（重量）：13KG
5.静压范围：10~30Pa
6.电机形式：直流电机
7.自带冷凝水提升泵</t>
  </si>
  <si>
    <t>1.8匹</t>
  </si>
  <si>
    <t>MDV-D40T3/BP3N1-D2F</t>
  </si>
  <si>
    <t>1.制冷量：4.0KW
2.制热量：4.5KW
3.额定功率：52W
4.质量（重量）：13KG
5.静压范围：10~30Pa
6.电机形式：直流电机
7.自带冷凝水提升泵</t>
  </si>
  <si>
    <t>MDV-D45T3/BP3N1-D2F</t>
  </si>
  <si>
    <t>1.制冷量：4.5KW
2.制热量：5.0KW
3.额定功率：80W
4.质量（重量）：13KG
5.静压范围：10~30Pa
6.电机形式：直流电机
7.自带冷凝水提升泵</t>
  </si>
  <si>
    <t>MDV-D50T3/BP3N1-D2F</t>
  </si>
  <si>
    <t>900*199*450</t>
  </si>
  <si>
    <t>1.制冷量：5.0KW
2.制热量：5.6KW
3.额定功率：100W
4.质量（重量）：16.5KG
5.静压范围：10~30Pa
6.电机形式：直流电机
7.自带冷凝水提升泵</t>
  </si>
  <si>
    <t>MDV-D56T3/BP3N1-D2F</t>
  </si>
  <si>
    <t>1.制冷量：5.6KW
2.制热量：6.3KW
3.额定功率：100W
4.质量（重量）：16.5KG
5.静压范围：10~30Pa
6.电机形式：直流电机
7.自带冷凝水提升泵</t>
  </si>
  <si>
    <t>2.5匹</t>
  </si>
  <si>
    <t>MDV-D63T3/BP3N1-D2F</t>
  </si>
  <si>
    <t>1100*199*450</t>
  </si>
  <si>
    <t>1.制冷量：6.3KW
2.制热量：7.1KW
3.额定功率：103W
4.质量（重量）：20KG
5.静压范围：10~50Pa
6.电机形式：直流电机
7.自带冷凝水提升泵</t>
  </si>
  <si>
    <t>MDV-D71T3/BP3N1-D2F</t>
  </si>
  <si>
    <t>1.制冷量：7.1KW
2.制热量：8KW
3.额定功率：103W
4.质量（重量）：20.5KG
5.静压范围：10~50Pa
6.电机形式：直流电机
7.自带冷凝水提升泵</t>
  </si>
  <si>
    <t>MDV-D80T3/BP3N1-EF</t>
  </si>
  <si>
    <t>1050*245*750</t>
  </si>
  <si>
    <t>1.制冷量：8KW
2.制热量：9KW
3.额定功率：106W
4.质量（重量）：30KG
5.静压范围：10~95Pa
6.电机形式：直流电机
7.自带冷凝水提升泵</t>
  </si>
  <si>
    <t>3.5匹</t>
  </si>
  <si>
    <t>MDV-D90T3/BP3N1-EF</t>
  </si>
  <si>
    <t>1.制冷量：9KW
2.制热量：10KW
3.额定功率：108W
4.质量（重量）：30KG
5.静压范围：10~95Pa
6.电机形式：直流电机
7.自带冷凝水提升泵</t>
  </si>
  <si>
    <t>4匹</t>
  </si>
  <si>
    <t>MDV-D100T3/BP3N1-EF</t>
  </si>
  <si>
    <t>1.制冷量：10KW
2.制热量：11.2KW
3.额定功率：115W
4.质量（重量）：31KG
5.静压范围：10~95Pa
6.电机形式：直流电机
7.自带冷凝水提升泵</t>
  </si>
  <si>
    <t>MDV-D112T3/BP3N1-EF</t>
  </si>
  <si>
    <t>1.制冷量：11.2KW
2.制热量：12.5KW
3.额定功率：115W
4.质量（重量）：31KG
5.静压范围：10~95Pa
6.电机形式：直流电机
7.自带冷凝水提升泵</t>
  </si>
  <si>
    <t>MDV-D125T3/BP3N1-EF</t>
  </si>
  <si>
    <t>1400*245*750</t>
  </si>
  <si>
    <t>1.制冷量：12.5KW
2.制热量：14KW
3.额定功率：170W
4.质量（重量）：37KG
5.静压范围：10~95Pa
6.电机形式：直流电机
7.自带冷凝水提升泵</t>
  </si>
  <si>
    <t>MDV-D140T3/BP3N1-EF</t>
  </si>
  <si>
    <t>1.制冷量：14KW
2.制热量：16KW
3.额定功率：172W
4.质量（重量）：39KG
5.静压范围：10~95Pa
6.电机形式：直流电机
7.自带冷凝水提升泵</t>
  </si>
  <si>
    <t>MDV-D160T3/BP3N1-EF</t>
  </si>
  <si>
    <t>1.制冷量：16KW
2.制热量：18KW
3.额定功率：210W
4.质量（重量）：39KG
5.静压范围：10~95Pa
6.电机形式：直流电机
7.自带冷凝水提升泵</t>
  </si>
  <si>
    <t>新风室内机</t>
  </si>
  <si>
    <t>MDV-D140T1/XFBP3N1X-A</t>
  </si>
  <si>
    <t>1060*310*750</t>
  </si>
  <si>
    <t>1.制冷量：14KW
2.制热量：12.5KW
3.额定功率：165W
4.质量（重量）：40KG
5.风量：1100m³/h
6.静压范围：0~300Pa</t>
  </si>
  <si>
    <t>MDV-D224T1/XFBP3N1X-A</t>
  </si>
  <si>
    <t>1300*550*900</t>
  </si>
  <si>
    <t>1.制冷量：22.4KW
2.制热量：22KW
3.额定功率：425W
4.质量（重量）：117KG
5.风量：2500m³/h
6.静压范围：0~400Pa</t>
  </si>
  <si>
    <t>MDV-D280T1/XFBP3N1X-B</t>
  </si>
  <si>
    <t>1.制冷量：28KW
2.制热量：24.7KW
3.额定功率：540W
4.质量（重量）：117KG
5.风量：3000m³/h
6.静压范围：0~400Pa</t>
  </si>
  <si>
    <t>MDV-D335T1/XFBP3N1X-B</t>
  </si>
  <si>
    <t>1.制冷量：33.5KW
2.制热量：26.7KW
3.额定功率：550W
4.质量（重量）：121KG
5.风量：3200m³/h
6.静压范围：0~400Pa</t>
  </si>
  <si>
    <t>MDV-D450T1/XFBP3N1X-B</t>
  </si>
  <si>
    <t>1850*550*900</t>
  </si>
  <si>
    <t>1.制冷量：45KW
2.制热量：35.5KW
3.额定功率：900W
4.质量（重量）：161KG
5.风量：4500m³/h
6.静压范围：0~400Pa</t>
  </si>
  <si>
    <t>MDV-D560T1/XFBP3N1X-B</t>
  </si>
  <si>
    <t>1.制冷量：56KW
2.制热量：44.5KW
3.额定功率：1330W
4.质量（重量）：164KG
5.风量：6200m³/h
6.静压范围：0~400Pa</t>
  </si>
  <si>
    <t>四面出风室内机</t>
  </si>
  <si>
    <t>MDV-D22Q4/BP3N1-EF</t>
  </si>
  <si>
    <t>840*840*204</t>
  </si>
  <si>
    <t>1.制冷量：2.2KW
2.制热量：2.5KW
3.额定功率：17W
4.质量（重量）：24KG
5.其他：/</t>
  </si>
  <si>
    <t>MDV-D25Q4/BP3N1-EF</t>
  </si>
  <si>
    <t>1.制冷量：2.5KW
2.制热量：3.8KW
3.额定功率：17W
4.质量（重量）：24KG
5.其他：/</t>
  </si>
  <si>
    <t>MDV-D28Q4/BP3N1-EF</t>
  </si>
  <si>
    <t>1.制冷量：2.8KW
2.制热量：3.2KW
3.额定功率：17W
4.质量（重量）：24KG
5.其他：/</t>
  </si>
  <si>
    <t>MDV-D32Q4/BP3N1-EF</t>
  </si>
  <si>
    <t>1.制冷量：3.2KW
2.制热量：3.6KW
3.额定功率：17W
4.质量（重量）：24KG
5.其他：/</t>
  </si>
  <si>
    <t>MDV-D36Q4/BP3N1-EF</t>
  </si>
  <si>
    <t>1.制冷量：3.6KW
2.制热量：4.0KW
3.额定功率：17W
4.质量（重量）：24KG
5.其他：/</t>
  </si>
  <si>
    <t>MDV-D40Q4/BP3N1-EF</t>
  </si>
  <si>
    <t>1.制冷量：4.0KW
2.制热量：4.5KW
3.额定功率：36W
4.质量（重量）：24KG
5.其他：/</t>
  </si>
  <si>
    <t>MDV-D45Q4/BP3N1-EF</t>
  </si>
  <si>
    <t>1.制冷量：4.5KW
2.制热量：5.0KW
3.额定功率：36W
4.质量（重量）：24KG
5.其他：/</t>
  </si>
  <si>
    <t>MDV-D50Q4/BP3N1-EF</t>
  </si>
  <si>
    <t>1.制冷量：5.0KW
2.制热量：5.6KW
3.额定功率：36W
4.质量（重量）：25.5KG
5.其他：/</t>
  </si>
  <si>
    <t>MDV-D56Q4/BP3N1-EF</t>
  </si>
  <si>
    <t>1.制冷量：5.6KW
2.制热量：6.3KW
3.额定功率：36W
4.质量（重量）：25.5KG
5.其他：/</t>
  </si>
  <si>
    <t>MDV-D63Q4/BP3N1-EF</t>
  </si>
  <si>
    <t>1.制冷量：6.3KW
2.制热量：7.1KW
3.额定功率：39W
4.质量（重量）：25.5KG
5.其他：/</t>
  </si>
  <si>
    <t>MDV-D71Q4/BP3N1-EF</t>
  </si>
  <si>
    <t>1.制冷量：7.1KW
2.制热量：8KW
3.额定功率：39W
4.质量（重量）：25.5KG
5.其他：/</t>
  </si>
  <si>
    <t>MDV-D80Q4/BP3N1-EF</t>
  </si>
  <si>
    <t>1.制冷量：8KW
2.制热量：9KW
3.额定功率：41W
4.质量（重量）：25.5KG
5.其他：/</t>
  </si>
  <si>
    <t>MDV-D90Q4/BP3N1-EF</t>
  </si>
  <si>
    <t>1.制冷量：9KW
2.制热量：10KW
3.额定功率：43W
4.质量（重量）：27.5KG
5.其他：/</t>
  </si>
  <si>
    <t>MDV-D100Q4/BP3N1-EF</t>
  </si>
  <si>
    <t>1.制冷量：10KW
2.制热量：11.2KW
3.额定功率：74W
4.质量（重量）：27.5KG
5.其他：/</t>
  </si>
  <si>
    <t>MDV-D112Q4/BP3N1-EF</t>
  </si>
  <si>
    <t>1.制冷量：11.2KW
2.制热量：12.5KW
3.额定功率：76W
4.质量（重量）：30KG
5.其他：/</t>
  </si>
  <si>
    <t>MDV-D125Q4/BP3N1-EF</t>
  </si>
  <si>
    <t>1.制冷量：12.5KW
2.制热量：14KW
3.额定功率：79W
4.质量（重量）：30KG
5.其他：/</t>
  </si>
  <si>
    <t>MDV-D140Q4/BP3N1-EF</t>
  </si>
  <si>
    <t>1.制冷量：14KW
2.制热量：16KW
3.额定功率：118W
4.质量（重量）：30KG
5.其他：/</t>
  </si>
  <si>
    <t>MDV-D160Q4/BP3N1-EF</t>
  </si>
  <si>
    <t>950*950*300</t>
  </si>
  <si>
    <t>1.制冷量：16KW
2.制热量：18KW
3.额定功率：110W
4.质量（重量）：40KG
5.其他：/</t>
  </si>
  <si>
    <t>高静压室内机</t>
  </si>
  <si>
    <t>MDV-D56T1/BP3N1-E</t>
  </si>
  <si>
    <t>1050*299*750</t>
  </si>
  <si>
    <t>1.制冷量：5.6KW
2.制热量：6.3KW
3.额定功率：159W
4.质量（重量）：35KG
5.其他：/</t>
  </si>
  <si>
    <t>MDV-D71TI/BP3N1-E</t>
  </si>
  <si>
    <t>1.制冷量：7.1KW
2.制热量：8KW
3.额定功率：159W
4.质量（重量）：35KG
5.其他：/</t>
  </si>
  <si>
    <t>MDV-D80T1/BP3N1-E</t>
  </si>
  <si>
    <t>1.制冷量：8KW
2.制热量：9KW
3.额定功率：159W
4.质量（重量）：35KG
5.其他：/</t>
  </si>
  <si>
    <t>DV-D90T1/BP3N1-E</t>
  </si>
  <si>
    <t>1.制冷量：9KW
2.制热量：10KW
3.额定功率：196W
4.质量（重量）：44.5KG
5.其他：/</t>
  </si>
  <si>
    <t>MDV-D112T1/BP3N1-E</t>
  </si>
  <si>
    <t>1400*299*750</t>
  </si>
  <si>
    <t>1.制冷量：11.2KW
2.制热量：12.5KW
3.额定功率：252W
4.质量（重量）：46.5KG
5.其他：/</t>
  </si>
  <si>
    <t>MDV-D125T1/BP3N1-E</t>
  </si>
  <si>
    <t>1.制冷量：12.5KW
2.制热量：14KW
3.额定功率：252W
4.质量（重量）：46.5KG
5.其他：/</t>
  </si>
  <si>
    <t>MDV-D140T1/BP3N1-E</t>
  </si>
  <si>
    <t>1.制冷量：14KW
2.制热量：16KW
3.额定功率：284W
4.质量（重量）：46.5KG
5.其他：/</t>
  </si>
  <si>
    <t>MDV-D160T1/BP3N1-E</t>
  </si>
  <si>
    <t>1.制冷量：16KW
2.制热量：18KW
3.额定功率：339W
4.质量（重量）：46.5KG
5.其他：/</t>
  </si>
  <si>
    <t>MDV-D200T1/BP3N1-E</t>
  </si>
  <si>
    <t>1300*580*900</t>
  </si>
  <si>
    <t>1.制冷量：20KW
2.制热量：22.5KW
3.额定功率：780W
4.质量（重量）：125KG
5.其他：/</t>
  </si>
  <si>
    <t>大5匹</t>
  </si>
  <si>
    <t>MDV-D224T1/BP3N1-E</t>
  </si>
  <si>
    <t>1.制冷量：22.4KW
2.制热量：25KW
3.额定功率：780W
4.质量（重量）：125KG
5.其他：/</t>
  </si>
  <si>
    <t>MDV-D252T1/BP3N1-E</t>
  </si>
  <si>
    <t>1.制冷量：25.2KW
2.制热量：26KW
3.额定功率：780W
4.质量（重量）：125KG
5.其他：/</t>
  </si>
  <si>
    <t>MDV-D280T1/BP3N1-E</t>
  </si>
  <si>
    <t>1.制冷量：28KW
2.制热量：31.5KW
3.额定功率：780W
4.质量（重量）：125KG
5.其他：/</t>
  </si>
  <si>
    <t>MDV-D335T1/BP3N1-E</t>
  </si>
  <si>
    <t>1.制冷量：33.5KW
2.制热量：38KW
3.额定功率：810W
4.质量（重量）：128KG
5.其他：/</t>
  </si>
  <si>
    <t>MDV-D400T1/BP3N1-E</t>
  </si>
  <si>
    <t>1850*580*900</t>
  </si>
  <si>
    <t>1.制冷量：40KW
2.制热量：45KW
3.额定功率：1850W
4.质量（重量）：166KG
5.其他：/</t>
  </si>
  <si>
    <t>MDV-D450T1/BP3N1-E</t>
  </si>
  <si>
    <t>1.制冷量：45KW
2.制热量：56KW
3.额定功率：1850W
4.质量（重量）：166KG
5.其他：/</t>
  </si>
  <si>
    <t>MDV-D560T1/BP3N1-E</t>
  </si>
  <si>
    <t>1.制冷量：56KW
2.制热量：63KW
3.额定功率：2030W
4.质量（重量）：170KG
5.其他：/</t>
  </si>
  <si>
    <t>全热新风换气机组</t>
  </si>
  <si>
    <t>XFHQ-15DZ/S-C</t>
  </si>
  <si>
    <t>1600*1246*526</t>
  </si>
  <si>
    <t>1.额定风量：1500m³/h
2.额定功率：0.84KW
3.质量（重量）：125KG
4.静压值：160Pa
5.热交换效率：78%</t>
  </si>
  <si>
    <t>XFHQ-25DZ/S-C</t>
  </si>
  <si>
    <t>1710*1376*547</t>
  </si>
  <si>
    <t>1.额定风量：2500m³/h
2.额定功率：1.6KW
3.质量（重量）：145KG
4.静压值：200Pa
5.热交换效率：79%</t>
  </si>
  <si>
    <t>XFHQ-30DZ/S-C</t>
  </si>
  <si>
    <t>1720*1380*908</t>
  </si>
  <si>
    <t>1.额定风量：3000m³/h
2.额定功率：2.2KW
3.质量（重量）：210KG
4.静压值：220Pa
5.热交换效率：79%</t>
  </si>
  <si>
    <t>XFHQ-40DZ/S-C</t>
  </si>
  <si>
    <t>1727*1380*1042</t>
  </si>
  <si>
    <t>1.额定风量：4000m³/h
2.额定功率：3.08KW
3.质量（重量）：240KG
4.静压值：220Pa
5.热交换效率：78%</t>
  </si>
  <si>
    <t xml:space="preserve"> 单价限价（元）</t>
  </si>
  <si>
    <t>品牌</t>
  </si>
  <si>
    <t>辅材</t>
  </si>
  <si>
    <t>冷媒铜管</t>
  </si>
  <si>
    <t>φ6.4</t>
  </si>
  <si>
    <t>壁厚≥0.8mm，材质、连接形式、壁厚等满足国标及设计要求</t>
  </si>
  <si>
    <t>m</t>
  </si>
  <si>
    <t>宏泰、中佳、海亮等同档次品牌</t>
  </si>
  <si>
    <t>φ9.5</t>
  </si>
  <si>
    <t>φ12.7</t>
  </si>
  <si>
    <t>φ15.9</t>
  </si>
  <si>
    <t>壁厚≥1.0mm，材质、连接形式、壁厚等满足国标及设计要求</t>
  </si>
  <si>
    <t>φ19.1</t>
  </si>
  <si>
    <t>φ22.2</t>
  </si>
  <si>
    <t>壁厚≥1.2mm，材质、连接形式、壁厚等满足国标及设计要求</t>
  </si>
  <si>
    <t>φ25.4</t>
  </si>
  <si>
    <t>φ28.6</t>
  </si>
  <si>
    <t>φ31.8</t>
  </si>
  <si>
    <t>壁厚≥1.3mm，材质、连接形式、壁厚等满足国标及设计要求</t>
  </si>
  <si>
    <t>φ38</t>
  </si>
  <si>
    <t>φ42</t>
  </si>
  <si>
    <t>壁厚≥1.4mm，材质、连接形式、壁厚等满足国标及设计要求</t>
  </si>
  <si>
    <t>B1级保温</t>
  </si>
  <si>
    <t>壁厚≥2.5cm</t>
  </si>
  <si>
    <t>壁厚≥2.5cm，材质、连接形式、壁厚等满足设计要求</t>
  </si>
  <si>
    <t>华美、赢胜、福乐斯等同档次品牌</t>
  </si>
  <si>
    <t>壁厚≥3.0cm</t>
  </si>
  <si>
    <t>壁厚≥3.0cm，材质、连接形式、壁厚等满足设计要求</t>
  </si>
  <si>
    <t>华美 赢胜、福乐斯等同档次品牌</t>
  </si>
  <si>
    <t>冷凝水管</t>
  </si>
  <si>
    <t>U-PVC-25</t>
  </si>
  <si>
    <t>材质、连接形式、壁厚等满足设计要求</t>
  </si>
  <si>
    <t>中财、联塑、伟星等同档次品牌</t>
  </si>
  <si>
    <t>U-PVC-32</t>
  </si>
  <si>
    <t>U-PVC-40</t>
  </si>
  <si>
    <t>U-PVC-50</t>
  </si>
  <si>
    <t>冷凝水管保温</t>
  </si>
  <si>
    <t>25*20</t>
  </si>
  <si>
    <t>壁厚≥2.0cm</t>
  </si>
  <si>
    <t>壁厚≥2.0cm，材质、连接形式、壁厚等满足设计要求</t>
  </si>
  <si>
    <t>34*20</t>
  </si>
  <si>
    <t>43*20</t>
  </si>
  <si>
    <t>华美、赢胜、福乐斯、凯门等同档次品牌</t>
  </si>
  <si>
    <t>48*20</t>
  </si>
  <si>
    <t>信号线</t>
  </si>
  <si>
    <t>3*0.75</t>
  </si>
  <si>
    <t>三芯线</t>
  </si>
  <si>
    <t>春天、绿宝、上上、龙牌</t>
  </si>
  <si>
    <t>2*0.75</t>
  </si>
  <si>
    <t>二芯线</t>
  </si>
  <si>
    <t>PVC线管
（各型号综合报价）</t>
  </si>
  <si>
    <t>线管</t>
  </si>
  <si>
    <t>材质：PVC管</t>
  </si>
  <si>
    <t>分歧管</t>
  </si>
  <si>
    <t xml:space="preserve">1、名称：分歧器
3、规格：FQ01
</t>
  </si>
  <si>
    <t>使用范围:23kW以下</t>
  </si>
  <si>
    <t>个</t>
  </si>
  <si>
    <t>空调原厂品牌或三挺、江森、中佳</t>
  </si>
  <si>
    <t>1、名称：分歧器
4、规格：FQ02</t>
  </si>
  <si>
    <t>使用范围:23(含)~33kW</t>
  </si>
  <si>
    <t xml:space="preserve">1、名称：分歧器
5、规格：FQ03
</t>
  </si>
  <si>
    <t>使用范围:33(含)~92kW</t>
  </si>
  <si>
    <t>1、名称：分歧器
6、规格：FQ04</t>
  </si>
  <si>
    <t>使用范围:92(含)~135kW</t>
  </si>
  <si>
    <t>设备角铁/抗震支架制作安装</t>
  </si>
  <si>
    <t>设备支架</t>
  </si>
  <si>
    <t>按需求定制</t>
  </si>
  <si>
    <t>材质：镀锌角铁</t>
  </si>
  <si>
    <t>kg</t>
  </si>
  <si>
    <t>室内机出/回风口</t>
  </si>
  <si>
    <t>1、名称：定制PVC风口
2、单层/双层
3、含辅材</t>
  </si>
  <si>
    <t>㎡</t>
  </si>
  <si>
    <t>1、名称：定制ABS风口
2、单层/双层
3、含辅材</t>
  </si>
  <si>
    <t>1、名称：定制铝合金风口
2、单层/双层
3、含辅材</t>
  </si>
  <si>
    <t>冷媒</t>
  </si>
  <si>
    <t>R410A</t>
  </si>
  <si>
    <t>巨化、冰龙、金冷等同档次品牌</t>
  </si>
  <si>
    <t>冷媒管外保护铝箔</t>
  </si>
  <si>
    <t>定制</t>
  </si>
  <si>
    <t>厚度0.3-0.5mm</t>
  </si>
  <si>
    <t>冷媒管户外镀锌防雨桥架</t>
  </si>
  <si>
    <t>200*200</t>
  </si>
  <si>
    <t>镀锌防雨</t>
  </si>
  <si>
    <t>控制面板</t>
  </si>
  <si>
    <t>多联机线控器</t>
  </si>
  <si>
    <t>空调原厂品牌</t>
  </si>
  <si>
    <t>遥控器</t>
  </si>
  <si>
    <t>原厂遥控器</t>
  </si>
  <si>
    <t>外机减震垫</t>
  </si>
  <si>
    <t>1、材质：加厚橡胶底座</t>
  </si>
  <si>
    <t>检修口</t>
  </si>
  <si>
    <t>350*350/400*400/
500*500</t>
  </si>
  <si>
    <t>1、材质：ABS</t>
  </si>
  <si>
    <t>球形喷口</t>
  </si>
  <si>
    <t>直径350及以下</t>
  </si>
  <si>
    <t>直径400及以上</t>
  </si>
  <si>
    <t>通风管道含保温</t>
  </si>
  <si>
    <t>1、名称：通风管道加保温
2、材质、厚度：镀锌钢板0.5/0.6/0.75mm,保温为橡塑保温/离心玻璃棉保温,厚度：30/40/50mm
3、形状、规格：矩形，450＜D≤1000
4、接口形式：法兰连接</t>
  </si>
  <si>
    <t>1、名称：通风管道加保温
2、材质、厚度：镀锌钢板1/1.2/1.5mm,保温为橡塑保温/离心玻璃棉保温,厚度：30/40/50mm
3、形状、规格：矩形，450＜D≤1000
4、接口形式：法兰连接</t>
  </si>
  <si>
    <t>铁皮风管不含保温</t>
  </si>
  <si>
    <t>0.5/0.6/0.75mm</t>
  </si>
  <si>
    <t>镀锌钢板0.5/0.6/0.75mm</t>
  </si>
  <si>
    <t>其他要求：满足设计要求</t>
  </si>
  <si>
    <t>1.0/1.2/1.5mm</t>
  </si>
  <si>
    <t>镀锌钢板1.0/1.2/1.5mm</t>
  </si>
  <si>
    <t>软风管</t>
  </si>
  <si>
    <t>双面彩钢风管</t>
  </si>
  <si>
    <t xml:space="preserve">碳钢阀门(手动阀门/电动阀门） </t>
  </si>
  <si>
    <t>新风口</t>
  </si>
  <si>
    <t>静压箱</t>
  </si>
  <si>
    <t>安装费</t>
  </si>
  <si>
    <t>中央空调室内机
（中央空调风管机、中央空调室内壁挂机、中央空调风管机、中央空调风管式室内机、中央空调直流变频风管送风式空调机组、中央空调四面出风室内机）</t>
  </si>
  <si>
    <t>空调室内机安装人工费</t>
  </si>
  <si>
    <t>送风式空调机组</t>
  </si>
  <si>
    <t>新风机组
（中央空调全热新风换气机组、中央空调新风室内机）</t>
  </si>
  <si>
    <t>新风机组安装人工费</t>
  </si>
  <si>
    <t>中央空调室外机
（全直流变频室外机、中央空调直流变频风管）</t>
  </si>
  <si>
    <t>空调室外机安装人工费</t>
  </si>
  <si>
    <t>人工费</t>
  </si>
  <si>
    <t>中央空调内机拆装机</t>
  </si>
  <si>
    <t xml:space="preserve">  </t>
  </si>
  <si>
    <t>中央空调外机移机</t>
  </si>
  <si>
    <t>多联机中央空调内机清洗</t>
  </si>
  <si>
    <t>多联机中央空调外机清洗</t>
  </si>
  <si>
    <t>机械费</t>
  </si>
  <si>
    <t>吊车使用费</t>
  </si>
  <si>
    <t>如发生吊车使用费，按单个供应点计量，单个供应点指:单个服务区、单个收费站、单个项目（非高速公路沿线项目）等</t>
  </si>
  <si>
    <t>项</t>
  </si>
  <si>
    <t>备注：
    1.以上辅材、人工费、机械费子目已包含完成中央空调安装所需的所有辅材及辅助工作，清单中未列明的，视为已包含在响应报价中，供应商在供应过程中不得因辅材、人工、机械费事宜产生任何变更或增项费用。
    2.以上费用已含总包配合费及水电费。</t>
  </si>
  <si>
    <t>家用空调辅材费用</t>
  </si>
  <si>
    <t>子目</t>
  </si>
  <si>
    <t>角铁支架</t>
  </si>
  <si>
    <t>Q≦1.5P</t>
  </si>
  <si>
    <t>副</t>
  </si>
  <si>
    <t>2P﹤Q≦3P</t>
  </si>
  <si>
    <t>3P﹤Q≦7P</t>
  </si>
  <si>
    <t>分体式天井机</t>
  </si>
  <si>
    <t>不锈钢支架</t>
  </si>
  <si>
    <t>1.5P﹤Q≦3P</t>
  </si>
  <si>
    <t>打孔费
（砖墙、混凝土墙）</t>
  </si>
  <si>
    <t xml:space="preserve">加长铜管费
(不含机器原包装内标配铜管)
</t>
  </si>
  <si>
    <t>米</t>
  </si>
  <si>
    <t>Q=10P</t>
  </si>
  <si>
    <t>移整机</t>
  </si>
  <si>
    <t>移内机</t>
  </si>
  <si>
    <t>移外机</t>
  </si>
  <si>
    <t>单拆整机</t>
  </si>
  <si>
    <t xml:space="preserve">单装整机
</t>
  </si>
  <si>
    <t>单拆内机</t>
  </si>
  <si>
    <t>单拆外机</t>
  </si>
  <si>
    <t>空调漏电保护开关
(不分型号、综合报价)</t>
  </si>
  <si>
    <t xml:space="preserve">个 </t>
  </si>
  <si>
    <t>高空作业费</t>
  </si>
  <si>
    <t>家用空调4楼及以上高空作业，每户300元封顶</t>
  </si>
  <si>
    <t>备注：
    1.以上子目已包含完成家用空调安装所需的所有辅材及辅助工作，清单中未列明的，视为已包含在响应报价中，供应商在供应过程中不得产生任何变更或增项费用。
    2.以上费用已含总包配合费及水电费。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</si>
</sst>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204"/>
    </font>
    <font>
      <sz val="11"/>
      <color theme="1"/>
      <name val="宋体"/>
      <charset val="134"/>
    </font>
    <font>
      <b/>
      <sz val="20"/>
      <color theme="1"/>
      <name val="方正小标宋简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3" fontId="1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3" fontId="1" fillId="2" borderId="0" xfId="0" applyNumberFormat="1" applyFont="1" applyFill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/>
    </xf>
    <xf numFmtId="43" fontId="11" fillId="2" borderId="1" xfId="0" applyNumberFormat="1" applyFont="1" applyFill="1" applyBorder="1" applyAlignment="1">
      <alignment horizontal="center" vertical="center" wrapText="1"/>
    </xf>
    <xf numFmtId="0" fontId="11" fillId="2" borderId="1" xfId="49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2" fillId="2" borderId="1" xfId="0" applyNumberFormat="1" applyFont="1" applyFill="1" applyBorder="1" applyAlignment="1">
      <alignment horizontal="center" vertical="center" wrapText="1"/>
    </xf>
    <xf numFmtId="43" fontId="1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43" fontId="11" fillId="2" borderId="4" xfId="0" applyNumberFormat="1" applyFont="1" applyFill="1" applyBorder="1" applyAlignment="1">
      <alignment horizontal="center" vertical="center" wrapText="1"/>
    </xf>
    <xf numFmtId="43" fontId="11" fillId="2" borderId="5" xfId="0" applyNumberFormat="1" applyFont="1" applyFill="1" applyBorder="1" applyAlignment="1">
      <alignment horizontal="center" vertical="center" wrapText="1"/>
    </xf>
    <xf numFmtId="43" fontId="10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3" fontId="11" fillId="2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43" fontId="13" fillId="2" borderId="0" xfId="0" applyNumberFormat="1" applyFont="1" applyFill="1" applyAlignment="1">
      <alignment horizontal="center" vertical="center" wrapText="1"/>
    </xf>
    <xf numFmtId="43" fontId="13" fillId="0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14" fillId="2" borderId="0" xfId="0" applyNumberFormat="1" applyFont="1" applyFill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right" vertical="center" wrapText="1"/>
    </xf>
    <xf numFmtId="43" fontId="9" fillId="2" borderId="1" xfId="0" applyNumberFormat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right" vertical="center" wrapText="1"/>
    </xf>
    <xf numFmtId="43" fontId="1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3" fontId="13" fillId="0" borderId="1" xfId="0" applyNumberFormat="1" applyFont="1" applyFill="1" applyBorder="1">
      <alignment vertical="center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"/>
  <sheetViews>
    <sheetView tabSelected="1" workbookViewId="0">
      <selection activeCell="D17" sqref="D17"/>
    </sheetView>
  </sheetViews>
  <sheetFormatPr defaultColWidth="8.89166666666667" defaultRowHeight="13.5" outlineLevelRow="6" outlineLevelCol="2"/>
  <cols>
    <col min="1" max="1" width="16.5" customWidth="1"/>
    <col min="2" max="2" width="36.375" customWidth="1"/>
    <col min="3" max="3" width="30.375" style="99" customWidth="1"/>
  </cols>
  <sheetData>
    <row r="1" ht="47" customHeight="1" spans="1:3">
      <c r="A1" s="100" t="s">
        <v>0</v>
      </c>
      <c r="B1" s="100"/>
      <c r="C1" s="101"/>
    </row>
    <row r="2" ht="36" customHeight="1" spans="1:3">
      <c r="A2" s="102" t="s">
        <v>1</v>
      </c>
      <c r="B2" s="102" t="s">
        <v>2</v>
      </c>
      <c r="C2" s="103" t="s">
        <v>3</v>
      </c>
    </row>
    <row r="3" ht="36" customHeight="1" spans="1:3">
      <c r="A3" s="102">
        <v>1</v>
      </c>
      <c r="B3" s="102" t="s">
        <v>4</v>
      </c>
      <c r="C3" s="103">
        <f>家用空调、中央空调!M103</f>
        <v>0</v>
      </c>
    </row>
    <row r="4" ht="36" customHeight="1" spans="1:3">
      <c r="A4" s="102">
        <v>2</v>
      </c>
      <c r="B4" s="102" t="s">
        <v>5</v>
      </c>
      <c r="C4" s="103">
        <f>中央空调辅材!K70</f>
        <v>0</v>
      </c>
    </row>
    <row r="5" ht="36" customHeight="1" spans="1:3">
      <c r="A5" s="102">
        <v>3</v>
      </c>
      <c r="B5" s="102" t="s">
        <v>6</v>
      </c>
      <c r="C5" s="103">
        <f>家用空调辅材!H52</f>
        <v>0</v>
      </c>
    </row>
    <row r="6" ht="34" customHeight="1" spans="1:3">
      <c r="A6" s="102">
        <v>4</v>
      </c>
      <c r="B6" s="102" t="s">
        <v>7</v>
      </c>
      <c r="C6" s="103">
        <f>SUM(C3:C5)</f>
        <v>0</v>
      </c>
    </row>
    <row r="7" spans="3:3">
      <c r="C7" s="104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103"/>
  <sheetViews>
    <sheetView showGridLines="0" showRowColHeaders="0" view="pageBreakPreview" zoomScale="85" zoomScaleNormal="70" workbookViewId="0">
      <pane ySplit="2" topLeftCell="A3" activePane="bottomLeft" state="frozen"/>
      <selection/>
      <selection pane="bottomLeft" activeCell="H3" sqref="H3:H102"/>
    </sheetView>
  </sheetViews>
  <sheetFormatPr defaultColWidth="9" defaultRowHeight="102" customHeight="1"/>
  <cols>
    <col min="1" max="1" width="5.43333333333333" style="70" customWidth="1"/>
    <col min="2" max="2" width="10.5666666666667" style="70" customWidth="1"/>
    <col min="3" max="3" width="14.4083333333333" style="70" customWidth="1"/>
    <col min="4" max="4" width="9.7" style="70" customWidth="1"/>
    <col min="5" max="5" width="12.2" style="70" customWidth="1"/>
    <col min="6" max="6" width="16.9083333333333" style="70" customWidth="1"/>
    <col min="7" max="7" width="9.7" style="70" customWidth="1"/>
    <col min="8" max="8" width="10" style="74" customWidth="1"/>
    <col min="9" max="9" width="18.25" style="74" customWidth="1"/>
    <col min="10" max="10" width="26.8666666666667" style="70" customWidth="1"/>
    <col min="11" max="11" width="15" style="75" customWidth="1"/>
    <col min="12" max="12" width="15" style="76" customWidth="1"/>
    <col min="13" max="13" width="18.2166666666667" style="76" customWidth="1"/>
    <col min="14" max="14" width="20.1166666666667" style="70" customWidth="1"/>
    <col min="15" max="16" width="9" style="72"/>
    <col min="17" max="17" width="9.375" style="72"/>
    <col min="18" max="16384" width="9" style="72"/>
  </cols>
  <sheetData>
    <row r="1" ht="53" customHeight="1" spans="1:14">
      <c r="A1" s="77" t="s">
        <v>8</v>
      </c>
      <c r="B1" s="77"/>
      <c r="C1" s="77"/>
      <c r="D1" s="77"/>
      <c r="E1" s="77"/>
      <c r="F1" s="77"/>
      <c r="G1" s="77"/>
      <c r="H1" s="77"/>
      <c r="I1" s="77"/>
      <c r="J1" s="77"/>
      <c r="K1" s="80"/>
      <c r="L1" s="80"/>
      <c r="M1" s="80"/>
      <c r="N1" s="77"/>
    </row>
    <row r="2" ht="50" customHeight="1" spans="1:14">
      <c r="A2" s="78" t="s">
        <v>1</v>
      </c>
      <c r="B2" s="78" t="s">
        <v>9</v>
      </c>
      <c r="C2" s="78" t="s">
        <v>10</v>
      </c>
      <c r="D2" s="79" t="s">
        <v>11</v>
      </c>
      <c r="E2" s="78" t="s">
        <v>12</v>
      </c>
      <c r="F2" s="78" t="s">
        <v>13</v>
      </c>
      <c r="G2" s="79" t="s">
        <v>14</v>
      </c>
      <c r="H2" s="78" t="s">
        <v>15</v>
      </c>
      <c r="I2" s="78" t="s">
        <v>16</v>
      </c>
      <c r="J2" s="78" t="s">
        <v>17</v>
      </c>
      <c r="K2" s="7" t="s">
        <v>18</v>
      </c>
      <c r="L2" s="7" t="s">
        <v>19</v>
      </c>
      <c r="M2" s="8" t="s">
        <v>3</v>
      </c>
      <c r="N2" s="78" t="s">
        <v>20</v>
      </c>
    </row>
    <row r="3" s="70" customFormat="1" ht="85.5" spans="1:14">
      <c r="A3" s="32">
        <v>1</v>
      </c>
      <c r="B3" s="32" t="s">
        <v>21</v>
      </c>
      <c r="C3" s="32" t="s">
        <v>22</v>
      </c>
      <c r="D3" s="32" t="s">
        <v>23</v>
      </c>
      <c r="E3" s="32" t="s">
        <v>24</v>
      </c>
      <c r="F3" s="32" t="s">
        <v>25</v>
      </c>
      <c r="G3" s="32" t="s">
        <v>26</v>
      </c>
      <c r="H3" s="32">
        <v>5</v>
      </c>
      <c r="I3" s="32" t="s">
        <v>27</v>
      </c>
      <c r="J3" s="46" t="s">
        <v>28</v>
      </c>
      <c r="K3" s="81">
        <v>2089</v>
      </c>
      <c r="L3" s="82"/>
      <c r="M3" s="83">
        <f>L3*K3</f>
        <v>0</v>
      </c>
      <c r="N3" s="32" t="str">
        <f>_xlfn.DISPIMG("ID_A860F59BD8F4462B9E139BA087036360",1)</f>
        <v>=DISPIMG("ID_A860F59BD8F4462B9E139BA087036360",1)</v>
      </c>
    </row>
    <row r="4" s="70" customFormat="1" customHeight="1" spans="1:14">
      <c r="A4" s="32">
        <v>2</v>
      </c>
      <c r="B4" s="32" t="s">
        <v>21</v>
      </c>
      <c r="C4" s="32" t="s">
        <v>22</v>
      </c>
      <c r="D4" s="32" t="s">
        <v>23</v>
      </c>
      <c r="E4" s="32" t="s">
        <v>29</v>
      </c>
      <c r="F4" s="32" t="s">
        <v>30</v>
      </c>
      <c r="G4" s="32" t="s">
        <v>26</v>
      </c>
      <c r="H4" s="32">
        <v>5</v>
      </c>
      <c r="I4" s="32" t="s">
        <v>31</v>
      </c>
      <c r="J4" s="46" t="s">
        <v>32</v>
      </c>
      <c r="K4" s="81">
        <v>1939</v>
      </c>
      <c r="L4" s="82"/>
      <c r="M4" s="83">
        <f t="shared" ref="M4:M35" si="0">L4*K4</f>
        <v>0</v>
      </c>
      <c r="N4" s="32" t="str">
        <f>_xlfn.DISPIMG("ID_6B4E05F7CBD649BDAFA16ED562B9201A",1)</f>
        <v>=DISPIMG("ID_6B4E05F7CBD649BDAFA16ED562B9201A",1)</v>
      </c>
    </row>
    <row r="5" s="70" customFormat="1" customHeight="1" spans="1:14">
      <c r="A5" s="32">
        <v>3</v>
      </c>
      <c r="B5" s="32" t="s">
        <v>21</v>
      </c>
      <c r="C5" s="32" t="s">
        <v>22</v>
      </c>
      <c r="D5" s="32" t="s">
        <v>33</v>
      </c>
      <c r="E5" s="32" t="s">
        <v>24</v>
      </c>
      <c r="F5" s="32" t="s">
        <v>34</v>
      </c>
      <c r="G5" s="32" t="s">
        <v>26</v>
      </c>
      <c r="H5" s="32">
        <v>50</v>
      </c>
      <c r="I5" s="32" t="s">
        <v>35</v>
      </c>
      <c r="J5" s="46" t="s">
        <v>36</v>
      </c>
      <c r="K5" s="81">
        <v>2262</v>
      </c>
      <c r="L5" s="82"/>
      <c r="M5" s="83">
        <f t="shared" si="0"/>
        <v>0</v>
      </c>
      <c r="N5" s="32" t="str">
        <f>_xlfn.DISPIMG("ID_DED07735C07548E2B11CA8994C7F77C0",1)</f>
        <v>=DISPIMG("ID_DED07735C07548E2B11CA8994C7F77C0",1)</v>
      </c>
    </row>
    <row r="6" s="70" customFormat="1" ht="120.7" spans="1:14">
      <c r="A6" s="32">
        <v>4</v>
      </c>
      <c r="B6" s="32" t="s">
        <v>21</v>
      </c>
      <c r="C6" s="32" t="s">
        <v>22</v>
      </c>
      <c r="D6" s="32" t="s">
        <v>33</v>
      </c>
      <c r="E6" s="32" t="s">
        <v>29</v>
      </c>
      <c r="F6" s="32" t="s">
        <v>37</v>
      </c>
      <c r="G6" s="32" t="s">
        <v>26</v>
      </c>
      <c r="H6" s="32">
        <v>50</v>
      </c>
      <c r="I6" s="32" t="s">
        <v>38</v>
      </c>
      <c r="J6" s="46" t="s">
        <v>39</v>
      </c>
      <c r="K6" s="81">
        <v>2057</v>
      </c>
      <c r="L6" s="82"/>
      <c r="M6" s="83">
        <f t="shared" si="0"/>
        <v>0</v>
      </c>
      <c r="N6" s="32" t="str">
        <f>_xlfn.DISPIMG("ID_DED07735C07548E2B11CA8994C7F77C0",1)</f>
        <v>=DISPIMG("ID_DED07735C07548E2B11CA8994C7F77C0",1)</v>
      </c>
    </row>
    <row r="7" s="70" customFormat="1" customHeight="1" spans="1:14">
      <c r="A7" s="32">
        <v>5</v>
      </c>
      <c r="B7" s="32" t="s">
        <v>21</v>
      </c>
      <c r="C7" s="32" t="s">
        <v>22</v>
      </c>
      <c r="D7" s="32" t="s">
        <v>40</v>
      </c>
      <c r="E7" s="32" t="s">
        <v>24</v>
      </c>
      <c r="F7" s="32" t="s">
        <v>41</v>
      </c>
      <c r="G7" s="32" t="s">
        <v>26</v>
      </c>
      <c r="H7" s="32">
        <v>10</v>
      </c>
      <c r="I7" s="32" t="s">
        <v>42</v>
      </c>
      <c r="J7" s="46" t="s">
        <v>43</v>
      </c>
      <c r="K7" s="81">
        <v>4110</v>
      </c>
      <c r="L7" s="82"/>
      <c r="M7" s="83">
        <f t="shared" si="0"/>
        <v>0</v>
      </c>
      <c r="N7" s="32" t="str">
        <f>_xlfn.DISPIMG("ID_2A4A816C89224705B14451399470E9E0",1)</f>
        <v>=DISPIMG("ID_2A4A816C89224705B14451399470E9E0",1)</v>
      </c>
    </row>
    <row r="8" s="70" customFormat="1" customHeight="1" spans="1:14">
      <c r="A8" s="32">
        <v>6</v>
      </c>
      <c r="B8" s="32" t="s">
        <v>21</v>
      </c>
      <c r="C8" s="32" t="s">
        <v>22</v>
      </c>
      <c r="D8" s="32" t="s">
        <v>40</v>
      </c>
      <c r="E8" s="32" t="s">
        <v>29</v>
      </c>
      <c r="F8" s="32" t="s">
        <v>44</v>
      </c>
      <c r="G8" s="32" t="s">
        <v>26</v>
      </c>
      <c r="H8" s="32">
        <v>10</v>
      </c>
      <c r="I8" s="32" t="s">
        <v>45</v>
      </c>
      <c r="J8" s="46" t="s">
        <v>46</v>
      </c>
      <c r="K8" s="81">
        <v>3642</v>
      </c>
      <c r="L8" s="82"/>
      <c r="M8" s="83">
        <f t="shared" si="0"/>
        <v>0</v>
      </c>
      <c r="N8" s="32" t="str">
        <f>_xlfn.DISPIMG("ID_9A882F82EEBC473BB14DE034657B21CB",1)</f>
        <v>=DISPIMG("ID_9A882F82EEBC473BB14DE034657B21CB",1)</v>
      </c>
    </row>
    <row r="9" s="70" customFormat="1" customHeight="1" spans="1:14">
      <c r="A9" s="32">
        <v>7</v>
      </c>
      <c r="B9" s="32" t="s">
        <v>21</v>
      </c>
      <c r="C9" s="32" t="s">
        <v>22</v>
      </c>
      <c r="D9" s="32" t="s">
        <v>47</v>
      </c>
      <c r="E9" s="32" t="s">
        <v>24</v>
      </c>
      <c r="F9" s="32" t="s">
        <v>48</v>
      </c>
      <c r="G9" s="32" t="s">
        <v>26</v>
      </c>
      <c r="H9" s="32">
        <v>10</v>
      </c>
      <c r="I9" s="32" t="s">
        <v>49</v>
      </c>
      <c r="J9" s="46" t="s">
        <v>50</v>
      </c>
      <c r="K9" s="81">
        <v>5153</v>
      </c>
      <c r="L9" s="82"/>
      <c r="M9" s="83">
        <f t="shared" si="0"/>
        <v>0</v>
      </c>
      <c r="N9" s="32" t="str">
        <f>_xlfn.DISPIMG("ID_027B0A05C706475693D0105C58D3E760",1)</f>
        <v>=DISPIMG("ID_027B0A05C706475693D0105C58D3E760",1)</v>
      </c>
    </row>
    <row r="10" s="70" customFormat="1" customHeight="1" spans="1:14">
      <c r="A10" s="32">
        <v>8</v>
      </c>
      <c r="B10" s="32" t="s">
        <v>21</v>
      </c>
      <c r="C10" s="32" t="s">
        <v>22</v>
      </c>
      <c r="D10" s="32" t="s">
        <v>47</v>
      </c>
      <c r="E10" s="32" t="s">
        <v>29</v>
      </c>
      <c r="F10" s="32" t="s">
        <v>51</v>
      </c>
      <c r="G10" s="32" t="s">
        <v>26</v>
      </c>
      <c r="H10" s="32">
        <v>10</v>
      </c>
      <c r="I10" s="32" t="s">
        <v>49</v>
      </c>
      <c r="J10" s="46" t="s">
        <v>52</v>
      </c>
      <c r="K10" s="81">
        <v>4750</v>
      </c>
      <c r="L10" s="82"/>
      <c r="M10" s="83">
        <f t="shared" si="0"/>
        <v>0</v>
      </c>
      <c r="N10" s="32" t="str">
        <f>_xlfn.DISPIMG("ID_E7C7C18BF3084A5DAD4A70564D1C071E",1)</f>
        <v>=DISPIMG("ID_E7C7C18BF3084A5DAD4A70564D1C071E",1)</v>
      </c>
    </row>
    <row r="11" s="70" customFormat="1" customHeight="1" spans="1:14">
      <c r="A11" s="32">
        <v>9</v>
      </c>
      <c r="B11" s="32" t="s">
        <v>21</v>
      </c>
      <c r="C11" s="32" t="s">
        <v>53</v>
      </c>
      <c r="D11" s="32" t="s">
        <v>40</v>
      </c>
      <c r="E11" s="32" t="s">
        <v>24</v>
      </c>
      <c r="F11" s="32" t="s">
        <v>54</v>
      </c>
      <c r="G11" s="32" t="s">
        <v>26</v>
      </c>
      <c r="H11" s="32">
        <v>10</v>
      </c>
      <c r="I11" s="32" t="s">
        <v>55</v>
      </c>
      <c r="J11" s="46" t="s">
        <v>56</v>
      </c>
      <c r="K11" s="81">
        <v>4143</v>
      </c>
      <c r="L11" s="82"/>
      <c r="M11" s="83">
        <f t="shared" si="0"/>
        <v>0</v>
      </c>
      <c r="N11" s="32" t="str">
        <f>_xlfn.DISPIMG("ID_A2EACE155F5C4E7E8BE5FC2554B52283",1)</f>
        <v>=DISPIMG("ID_A2EACE155F5C4E7E8BE5FC2554B52283",1)</v>
      </c>
    </row>
    <row r="12" s="70" customFormat="1" customHeight="1" spans="1:14">
      <c r="A12" s="32">
        <v>10</v>
      </c>
      <c r="B12" s="32" t="s">
        <v>21</v>
      </c>
      <c r="C12" s="32" t="s">
        <v>53</v>
      </c>
      <c r="D12" s="32" t="s">
        <v>40</v>
      </c>
      <c r="E12" s="32" t="s">
        <v>29</v>
      </c>
      <c r="F12" s="32" t="s">
        <v>57</v>
      </c>
      <c r="G12" s="32" t="s">
        <v>26</v>
      </c>
      <c r="H12" s="32">
        <v>25</v>
      </c>
      <c r="I12" s="32" t="s">
        <v>58</v>
      </c>
      <c r="J12" s="46" t="s">
        <v>59</v>
      </c>
      <c r="K12" s="81">
        <v>4096</v>
      </c>
      <c r="L12" s="82"/>
      <c r="M12" s="83">
        <f t="shared" si="0"/>
        <v>0</v>
      </c>
      <c r="N12" s="32" t="str">
        <f>_xlfn.DISPIMG("ID_97E9403FE5A94422ADB176E97A4F667F",1)</f>
        <v>=DISPIMG("ID_97E9403FE5A94422ADB176E97A4F667F",1)</v>
      </c>
    </row>
    <row r="13" s="70" customFormat="1" customHeight="1" spans="1:14">
      <c r="A13" s="32">
        <v>11</v>
      </c>
      <c r="B13" s="32" t="s">
        <v>21</v>
      </c>
      <c r="C13" s="32" t="s">
        <v>53</v>
      </c>
      <c r="D13" s="32" t="s">
        <v>47</v>
      </c>
      <c r="E13" s="32" t="s">
        <v>24</v>
      </c>
      <c r="F13" s="32" t="s">
        <v>60</v>
      </c>
      <c r="G13" s="32" t="s">
        <v>26</v>
      </c>
      <c r="H13" s="32">
        <v>25</v>
      </c>
      <c r="I13" s="32" t="s">
        <v>61</v>
      </c>
      <c r="J13" s="46" t="s">
        <v>62</v>
      </c>
      <c r="K13" s="81">
        <v>4910</v>
      </c>
      <c r="L13" s="84"/>
      <c r="M13" s="83">
        <f t="shared" si="0"/>
        <v>0</v>
      </c>
      <c r="N13" s="32" t="str">
        <f>_xlfn.DISPIMG("ID_A50F9BBA47174F0AB3E62F8F04C22FE8",1)</f>
        <v>=DISPIMG("ID_A50F9BBA47174F0AB3E62F8F04C22FE8",1)</v>
      </c>
    </row>
    <row r="14" s="70" customFormat="1" customHeight="1" spans="1:14">
      <c r="A14" s="32">
        <v>12</v>
      </c>
      <c r="B14" s="32" t="s">
        <v>21</v>
      </c>
      <c r="C14" s="32" t="s">
        <v>53</v>
      </c>
      <c r="D14" s="32" t="s">
        <v>47</v>
      </c>
      <c r="E14" s="32" t="s">
        <v>29</v>
      </c>
      <c r="F14" s="32" t="s">
        <v>63</v>
      </c>
      <c r="G14" s="32" t="s">
        <v>26</v>
      </c>
      <c r="H14" s="32">
        <v>25</v>
      </c>
      <c r="I14" s="32" t="s">
        <v>64</v>
      </c>
      <c r="J14" s="46" t="s">
        <v>65</v>
      </c>
      <c r="K14" s="81">
        <v>4627</v>
      </c>
      <c r="L14" s="82"/>
      <c r="M14" s="83">
        <f t="shared" si="0"/>
        <v>0</v>
      </c>
      <c r="N14" s="32" t="str">
        <f>_xlfn.DISPIMG("ID_241B361CC43848168942B0A1A2859FB8",1)</f>
        <v>=DISPIMG("ID_241B361CC43848168942B0A1A2859FB8",1)</v>
      </c>
    </row>
    <row r="15" s="70" customFormat="1" ht="101" customHeight="1" spans="1:14">
      <c r="A15" s="32">
        <v>13</v>
      </c>
      <c r="B15" s="32" t="s">
        <v>21</v>
      </c>
      <c r="C15" s="32" t="s">
        <v>53</v>
      </c>
      <c r="D15" s="32" t="s">
        <v>66</v>
      </c>
      <c r="E15" s="32" t="s">
        <v>29</v>
      </c>
      <c r="F15" s="32" t="s">
        <v>67</v>
      </c>
      <c r="G15" s="32" t="s">
        <v>26</v>
      </c>
      <c r="H15" s="32">
        <v>10</v>
      </c>
      <c r="I15" s="32" t="s">
        <v>68</v>
      </c>
      <c r="J15" s="46" t="s">
        <v>69</v>
      </c>
      <c r="K15" s="81">
        <v>7583</v>
      </c>
      <c r="L15" s="82"/>
      <c r="M15" s="83">
        <f t="shared" si="0"/>
        <v>0</v>
      </c>
      <c r="N15" s="32" t="str">
        <f>_xlfn.DISPIMG("ID_B91B24641DBC4F58AE0E85428F3FA652",1)</f>
        <v>=DISPIMG("ID_B91B24641DBC4F58AE0E85428F3FA652",1)</v>
      </c>
    </row>
    <row r="16" s="71" customFormat="1" customHeight="1" spans="1:14">
      <c r="A16" s="32">
        <v>14</v>
      </c>
      <c r="B16" s="32" t="s">
        <v>21</v>
      </c>
      <c r="C16" s="32" t="s">
        <v>53</v>
      </c>
      <c r="D16" s="32" t="s">
        <v>66</v>
      </c>
      <c r="E16" s="32" t="s">
        <v>24</v>
      </c>
      <c r="F16" s="32" t="s">
        <v>70</v>
      </c>
      <c r="G16" s="32" t="s">
        <v>26</v>
      </c>
      <c r="H16" s="32">
        <v>25</v>
      </c>
      <c r="I16" s="32" t="s">
        <v>68</v>
      </c>
      <c r="J16" s="46" t="s">
        <v>71</v>
      </c>
      <c r="K16" s="85">
        <v>8413</v>
      </c>
      <c r="L16" s="82"/>
      <c r="M16" s="83">
        <f t="shared" si="0"/>
        <v>0</v>
      </c>
      <c r="N16" s="32" t="str">
        <f>_xlfn.DISPIMG("ID_B91B24641DBC4F58AE0E85428F3FA652",1)</f>
        <v>=DISPIMG("ID_B91B24641DBC4F58AE0E85428F3FA652",1)</v>
      </c>
    </row>
    <row r="17" s="70" customFormat="1" customHeight="1" spans="1:14">
      <c r="A17" s="32">
        <v>15</v>
      </c>
      <c r="B17" s="32" t="s">
        <v>21</v>
      </c>
      <c r="C17" s="32" t="s">
        <v>72</v>
      </c>
      <c r="D17" s="32" t="s">
        <v>40</v>
      </c>
      <c r="E17" s="32" t="s">
        <v>24</v>
      </c>
      <c r="F17" s="32" t="s">
        <v>73</v>
      </c>
      <c r="G17" s="32" t="s">
        <v>26</v>
      </c>
      <c r="H17" s="32">
        <v>15</v>
      </c>
      <c r="I17" s="32" t="s">
        <v>74</v>
      </c>
      <c r="J17" s="46" t="s">
        <v>75</v>
      </c>
      <c r="K17" s="81">
        <v>5277</v>
      </c>
      <c r="L17" s="84"/>
      <c r="M17" s="83">
        <f t="shared" si="0"/>
        <v>0</v>
      </c>
      <c r="N17" s="32" t="str">
        <f>_xlfn.DISPIMG("ID_0616B5CCC5FF4C7BBCE88E09CF77AA68",1)</f>
        <v>=DISPIMG("ID_0616B5CCC5FF4C7BBCE88E09CF77AA68",1)</v>
      </c>
    </row>
    <row r="18" s="70" customFormat="1" customHeight="1" spans="1:14">
      <c r="A18" s="32">
        <v>16</v>
      </c>
      <c r="B18" s="32" t="s">
        <v>21</v>
      </c>
      <c r="C18" s="32" t="s">
        <v>72</v>
      </c>
      <c r="D18" s="32" t="s">
        <v>47</v>
      </c>
      <c r="E18" s="32" t="s">
        <v>24</v>
      </c>
      <c r="F18" s="32" t="s">
        <v>76</v>
      </c>
      <c r="G18" s="32" t="s">
        <v>26</v>
      </c>
      <c r="H18" s="32">
        <v>10</v>
      </c>
      <c r="I18" s="32" t="s">
        <v>77</v>
      </c>
      <c r="J18" s="46" t="s">
        <v>78</v>
      </c>
      <c r="K18" s="81">
        <v>7013</v>
      </c>
      <c r="L18" s="84"/>
      <c r="M18" s="83">
        <f t="shared" si="0"/>
        <v>0</v>
      </c>
      <c r="N18" s="32" t="str">
        <f>_xlfn.DISPIMG("ID_56DA0AE857D747BB824B92CA336952E6",1)</f>
        <v>=DISPIMG("ID_56DA0AE857D747BB824B92CA336952E6",1)</v>
      </c>
    </row>
    <row r="19" s="70" customFormat="1" customHeight="1" spans="1:14">
      <c r="A19" s="32">
        <v>17</v>
      </c>
      <c r="B19" s="32" t="s">
        <v>21</v>
      </c>
      <c r="C19" s="32" t="s">
        <v>72</v>
      </c>
      <c r="D19" s="32" t="s">
        <v>47</v>
      </c>
      <c r="E19" s="32" t="s">
        <v>29</v>
      </c>
      <c r="F19" s="32" t="s">
        <v>79</v>
      </c>
      <c r="G19" s="32" t="s">
        <v>26</v>
      </c>
      <c r="H19" s="32">
        <v>10</v>
      </c>
      <c r="I19" s="32" t="s">
        <v>77</v>
      </c>
      <c r="J19" s="46" t="s">
        <v>80</v>
      </c>
      <c r="K19" s="81">
        <v>6060</v>
      </c>
      <c r="L19" s="84"/>
      <c r="M19" s="83">
        <f t="shared" si="0"/>
        <v>0</v>
      </c>
      <c r="N19" s="32" t="str">
        <f>_xlfn.DISPIMG("ID_4F958A178D224D99836CC08818AB8249",1)</f>
        <v>=DISPIMG("ID_4F958A178D224D99836CC08818AB8249",1)</v>
      </c>
    </row>
    <row r="20" s="70" customFormat="1" customHeight="1" spans="1:14">
      <c r="A20" s="32">
        <v>18</v>
      </c>
      <c r="B20" s="32" t="s">
        <v>21</v>
      </c>
      <c r="C20" s="32" t="s">
        <v>72</v>
      </c>
      <c r="D20" s="32" t="s">
        <v>66</v>
      </c>
      <c r="E20" s="32" t="s">
        <v>24</v>
      </c>
      <c r="F20" s="32" t="s">
        <v>81</v>
      </c>
      <c r="G20" s="32" t="s">
        <v>26</v>
      </c>
      <c r="H20" s="32">
        <v>10</v>
      </c>
      <c r="I20" s="32" t="s">
        <v>82</v>
      </c>
      <c r="J20" s="46" t="s">
        <v>83</v>
      </c>
      <c r="K20" s="81">
        <v>8323</v>
      </c>
      <c r="L20" s="84"/>
      <c r="M20" s="83">
        <f t="shared" si="0"/>
        <v>0</v>
      </c>
      <c r="N20" s="32" t="str">
        <f>_xlfn.DISPIMG("ID_23340EADE3DB4DA787D38B3377C02DB0",1)</f>
        <v>=DISPIMG("ID_23340EADE3DB4DA787D38B3377C02DB0",1)</v>
      </c>
    </row>
    <row r="21" s="70" customFormat="1" ht="129.6" customHeight="1" spans="1:14">
      <c r="A21" s="32">
        <v>19</v>
      </c>
      <c r="B21" s="32" t="s">
        <v>84</v>
      </c>
      <c r="C21" s="32" t="s">
        <v>85</v>
      </c>
      <c r="D21" s="32" t="s">
        <v>66</v>
      </c>
      <c r="E21" s="32" t="s">
        <v>86</v>
      </c>
      <c r="F21" s="32" t="s">
        <v>87</v>
      </c>
      <c r="G21" s="32" t="s">
        <v>26</v>
      </c>
      <c r="H21" s="32">
        <v>2</v>
      </c>
      <c r="I21" s="32" t="s">
        <v>88</v>
      </c>
      <c r="J21" s="46" t="s">
        <v>89</v>
      </c>
      <c r="K21" s="81">
        <v>23777</v>
      </c>
      <c r="L21" s="84"/>
      <c r="M21" s="83">
        <f t="shared" si="0"/>
        <v>0</v>
      </c>
      <c r="N21" s="32" t="str">
        <f>_xlfn.DISPIMG("ID_F79F483286A74BD2A54E302ED366AE63",1)</f>
        <v>=DISPIMG("ID_F79F483286A74BD2A54E302ED366AE63",1)</v>
      </c>
    </row>
    <row r="22" s="70" customFormat="1" ht="114" spans="1:14">
      <c r="A22" s="32">
        <v>20</v>
      </c>
      <c r="B22" s="32" t="s">
        <v>84</v>
      </c>
      <c r="C22" s="32" t="s">
        <v>85</v>
      </c>
      <c r="D22" s="32" t="s">
        <v>90</v>
      </c>
      <c r="E22" s="32" t="s">
        <v>86</v>
      </c>
      <c r="F22" s="32" t="s">
        <v>91</v>
      </c>
      <c r="G22" s="32" t="s">
        <v>26</v>
      </c>
      <c r="H22" s="32">
        <v>3</v>
      </c>
      <c r="I22" s="32" t="s">
        <v>92</v>
      </c>
      <c r="J22" s="46" t="s">
        <v>93</v>
      </c>
      <c r="K22" s="81">
        <v>28883</v>
      </c>
      <c r="L22" s="84"/>
      <c r="M22" s="83">
        <f t="shared" si="0"/>
        <v>0</v>
      </c>
      <c r="N22" s="32"/>
    </row>
    <row r="23" s="70" customFormat="1" customHeight="1" spans="1:14">
      <c r="A23" s="32">
        <v>21</v>
      </c>
      <c r="B23" s="45" t="s">
        <v>84</v>
      </c>
      <c r="C23" s="45" t="s">
        <v>94</v>
      </c>
      <c r="D23" s="45" t="s">
        <v>95</v>
      </c>
      <c r="E23" s="45" t="s">
        <v>86</v>
      </c>
      <c r="F23" s="45" t="s">
        <v>96</v>
      </c>
      <c r="G23" s="45" t="s">
        <v>97</v>
      </c>
      <c r="H23" s="45">
        <v>5</v>
      </c>
      <c r="I23" s="45" t="s">
        <v>98</v>
      </c>
      <c r="J23" s="86" t="s">
        <v>99</v>
      </c>
      <c r="K23" s="81">
        <v>15414</v>
      </c>
      <c r="L23" s="82"/>
      <c r="M23" s="83">
        <f t="shared" si="0"/>
        <v>0</v>
      </c>
      <c r="N23" s="87" t="str">
        <f>_xlfn.DISPIMG("ID_C959EBED69CD4CB49FA15F53E2D2CD1B",1)</f>
        <v>=DISPIMG("ID_C959EBED69CD4CB49FA15F53E2D2CD1B",1)</v>
      </c>
    </row>
    <row r="24" s="70" customFormat="1" customHeight="1" spans="1:14">
      <c r="A24" s="32">
        <v>22</v>
      </c>
      <c r="B24" s="45" t="s">
        <v>84</v>
      </c>
      <c r="C24" s="45" t="s">
        <v>94</v>
      </c>
      <c r="D24" s="45" t="s">
        <v>100</v>
      </c>
      <c r="E24" s="45" t="s">
        <v>86</v>
      </c>
      <c r="F24" s="45" t="s">
        <v>101</v>
      </c>
      <c r="G24" s="45" t="s">
        <v>97</v>
      </c>
      <c r="H24" s="45">
        <v>10</v>
      </c>
      <c r="I24" s="45" t="s">
        <v>98</v>
      </c>
      <c r="J24" s="86" t="s">
        <v>102</v>
      </c>
      <c r="K24" s="81">
        <v>15899</v>
      </c>
      <c r="L24" s="82"/>
      <c r="M24" s="83">
        <f t="shared" si="0"/>
        <v>0</v>
      </c>
      <c r="N24" s="88"/>
    </row>
    <row r="25" s="70" customFormat="1" customHeight="1" spans="1:14">
      <c r="A25" s="32">
        <v>23</v>
      </c>
      <c r="B25" s="45" t="s">
        <v>84</v>
      </c>
      <c r="C25" s="45" t="s">
        <v>94</v>
      </c>
      <c r="D25" s="45" t="s">
        <v>103</v>
      </c>
      <c r="E25" s="45" t="s">
        <v>86</v>
      </c>
      <c r="F25" s="45" t="s">
        <v>104</v>
      </c>
      <c r="G25" s="45" t="s">
        <v>97</v>
      </c>
      <c r="H25" s="45">
        <v>3</v>
      </c>
      <c r="I25" s="45" t="s">
        <v>98</v>
      </c>
      <c r="J25" s="86" t="s">
        <v>105</v>
      </c>
      <c r="K25" s="81">
        <v>17855</v>
      </c>
      <c r="L25" s="82"/>
      <c r="M25" s="83">
        <f t="shared" si="0"/>
        <v>0</v>
      </c>
      <c r="N25" s="88"/>
    </row>
    <row r="26" s="70" customFormat="1" customHeight="1" spans="1:14">
      <c r="A26" s="32">
        <v>24</v>
      </c>
      <c r="B26" s="45" t="s">
        <v>84</v>
      </c>
      <c r="C26" s="45" t="s">
        <v>94</v>
      </c>
      <c r="D26" s="45" t="s">
        <v>106</v>
      </c>
      <c r="E26" s="45" t="s">
        <v>86</v>
      </c>
      <c r="F26" s="45" t="s">
        <v>107</v>
      </c>
      <c r="G26" s="45" t="s">
        <v>97</v>
      </c>
      <c r="H26" s="45">
        <v>2</v>
      </c>
      <c r="I26" s="45" t="s">
        <v>98</v>
      </c>
      <c r="J26" s="86" t="s">
        <v>108</v>
      </c>
      <c r="K26" s="81">
        <v>19072</v>
      </c>
      <c r="L26" s="82"/>
      <c r="M26" s="83">
        <f t="shared" si="0"/>
        <v>0</v>
      </c>
      <c r="N26" s="89"/>
    </row>
    <row r="27" s="70" customFormat="1" customHeight="1" spans="1:14">
      <c r="A27" s="32">
        <v>25</v>
      </c>
      <c r="B27" s="45" t="s">
        <v>84</v>
      </c>
      <c r="C27" s="45" t="s">
        <v>94</v>
      </c>
      <c r="D27" s="45" t="s">
        <v>109</v>
      </c>
      <c r="E27" s="45" t="s">
        <v>86</v>
      </c>
      <c r="F27" s="45" t="s">
        <v>110</v>
      </c>
      <c r="G27" s="45" t="s">
        <v>97</v>
      </c>
      <c r="H27" s="45">
        <v>2</v>
      </c>
      <c r="I27" s="45" t="s">
        <v>98</v>
      </c>
      <c r="J27" s="86" t="s">
        <v>111</v>
      </c>
      <c r="K27" s="81">
        <v>20590</v>
      </c>
      <c r="L27" s="82"/>
      <c r="M27" s="83">
        <f t="shared" si="0"/>
        <v>0</v>
      </c>
      <c r="N27" s="87" t="str">
        <f>_xlfn.DISPIMG("ID_C959EBED69CD4CB49FA15F53E2D2CD1B",1)</f>
        <v>=DISPIMG("ID_C959EBED69CD4CB49FA15F53E2D2CD1B",1)</v>
      </c>
    </row>
    <row r="28" s="70" customFormat="1" customHeight="1" spans="1:14">
      <c r="A28" s="32">
        <v>26</v>
      </c>
      <c r="B28" s="45" t="s">
        <v>84</v>
      </c>
      <c r="C28" s="45" t="s">
        <v>94</v>
      </c>
      <c r="D28" s="45" t="s">
        <v>112</v>
      </c>
      <c r="E28" s="45" t="s">
        <v>86</v>
      </c>
      <c r="F28" s="45" t="s">
        <v>113</v>
      </c>
      <c r="G28" s="45" t="s">
        <v>97</v>
      </c>
      <c r="H28" s="45">
        <v>2</v>
      </c>
      <c r="I28" s="45" t="s">
        <v>114</v>
      </c>
      <c r="J28" s="86" t="s">
        <v>115</v>
      </c>
      <c r="K28" s="81">
        <v>23324</v>
      </c>
      <c r="L28" s="82"/>
      <c r="M28" s="83">
        <f t="shared" si="0"/>
        <v>0</v>
      </c>
      <c r="N28" s="89"/>
    </row>
    <row r="29" s="72" customFormat="1" ht="85.5" spans="1:14">
      <c r="A29" s="32">
        <v>27</v>
      </c>
      <c r="B29" s="45" t="s">
        <v>84</v>
      </c>
      <c r="C29" s="45" t="s">
        <v>94</v>
      </c>
      <c r="D29" s="45" t="s">
        <v>116</v>
      </c>
      <c r="E29" s="45" t="s">
        <v>86</v>
      </c>
      <c r="F29" s="45" t="s">
        <v>117</v>
      </c>
      <c r="G29" s="45" t="s">
        <v>97</v>
      </c>
      <c r="H29" s="45">
        <v>5</v>
      </c>
      <c r="I29" s="45" t="s">
        <v>114</v>
      </c>
      <c r="J29" s="86" t="s">
        <v>118</v>
      </c>
      <c r="K29" s="90">
        <v>25829</v>
      </c>
      <c r="L29" s="82"/>
      <c r="M29" s="83">
        <f t="shared" si="0"/>
        <v>0</v>
      </c>
      <c r="N29" s="45" t="str">
        <f>_xlfn.DISPIMG("ID_CBA7C517C6DB4A67ABFDABC3DB506508",1)</f>
        <v>=DISPIMG("ID_CBA7C517C6DB4A67ABFDABC3DB506508",1)</v>
      </c>
    </row>
    <row r="30" s="72" customFormat="1" customHeight="1" spans="1:14">
      <c r="A30" s="32">
        <v>28</v>
      </c>
      <c r="B30" s="45" t="s">
        <v>84</v>
      </c>
      <c r="C30" s="45" t="s">
        <v>94</v>
      </c>
      <c r="D30" s="45" t="s">
        <v>119</v>
      </c>
      <c r="E30" s="45" t="s">
        <v>86</v>
      </c>
      <c r="F30" s="45" t="s">
        <v>120</v>
      </c>
      <c r="G30" s="45" t="s">
        <v>97</v>
      </c>
      <c r="H30" s="45">
        <v>5</v>
      </c>
      <c r="I30" s="45" t="s">
        <v>114</v>
      </c>
      <c r="J30" s="86" t="s">
        <v>121</v>
      </c>
      <c r="K30" s="90">
        <v>27645</v>
      </c>
      <c r="L30" s="82"/>
      <c r="M30" s="83">
        <f t="shared" si="0"/>
        <v>0</v>
      </c>
      <c r="N30" s="45"/>
    </row>
    <row r="31" s="72" customFormat="1" customHeight="1" spans="1:14">
      <c r="A31" s="32">
        <v>29</v>
      </c>
      <c r="B31" s="45" t="s">
        <v>84</v>
      </c>
      <c r="C31" s="45" t="s">
        <v>94</v>
      </c>
      <c r="D31" s="45" t="s">
        <v>122</v>
      </c>
      <c r="E31" s="45" t="s">
        <v>86</v>
      </c>
      <c r="F31" s="45" t="s">
        <v>123</v>
      </c>
      <c r="G31" s="45" t="s">
        <v>97</v>
      </c>
      <c r="H31" s="45">
        <v>5</v>
      </c>
      <c r="I31" s="45" t="s">
        <v>114</v>
      </c>
      <c r="J31" s="86" t="s">
        <v>124</v>
      </c>
      <c r="K31" s="90">
        <v>30182</v>
      </c>
      <c r="L31" s="82"/>
      <c r="M31" s="83">
        <f t="shared" si="0"/>
        <v>0</v>
      </c>
      <c r="N31" s="45"/>
    </row>
    <row r="32" s="72" customFormat="1" customHeight="1" spans="1:14">
      <c r="A32" s="32">
        <v>30</v>
      </c>
      <c r="B32" s="45" t="s">
        <v>84</v>
      </c>
      <c r="C32" s="45" t="s">
        <v>94</v>
      </c>
      <c r="D32" s="45" t="s">
        <v>125</v>
      </c>
      <c r="E32" s="45" t="s">
        <v>86</v>
      </c>
      <c r="F32" s="45" t="s">
        <v>126</v>
      </c>
      <c r="G32" s="45" t="s">
        <v>97</v>
      </c>
      <c r="H32" s="45">
        <v>5</v>
      </c>
      <c r="I32" s="45" t="s">
        <v>114</v>
      </c>
      <c r="J32" s="86" t="s">
        <v>127</v>
      </c>
      <c r="K32" s="90">
        <v>32025</v>
      </c>
      <c r="L32" s="82"/>
      <c r="M32" s="83">
        <f t="shared" si="0"/>
        <v>0</v>
      </c>
      <c r="N32" s="45"/>
    </row>
    <row r="33" s="72" customFormat="1" customHeight="1" spans="1:14">
      <c r="A33" s="32">
        <v>31</v>
      </c>
      <c r="B33" s="45" t="s">
        <v>84</v>
      </c>
      <c r="C33" s="45" t="s">
        <v>94</v>
      </c>
      <c r="D33" s="45" t="s">
        <v>128</v>
      </c>
      <c r="E33" s="45" t="s">
        <v>86</v>
      </c>
      <c r="F33" s="45" t="s">
        <v>129</v>
      </c>
      <c r="G33" s="45" t="s">
        <v>97</v>
      </c>
      <c r="H33" s="45">
        <v>5</v>
      </c>
      <c r="I33" s="45" t="s">
        <v>130</v>
      </c>
      <c r="J33" s="86" t="s">
        <v>131</v>
      </c>
      <c r="K33" s="90">
        <v>34666</v>
      </c>
      <c r="L33" s="82"/>
      <c r="M33" s="83">
        <f t="shared" si="0"/>
        <v>0</v>
      </c>
      <c r="N33" s="87" t="str">
        <f>_xlfn.DISPIMG("ID_0EEBF0A1D994436FAD02E9B25ABB55A0",1)</f>
        <v>=DISPIMG("ID_0EEBF0A1D994436FAD02E9B25ABB55A0",1)</v>
      </c>
    </row>
    <row r="34" s="72" customFormat="1" customHeight="1" spans="1:14">
      <c r="A34" s="32">
        <v>32</v>
      </c>
      <c r="B34" s="45" t="s">
        <v>84</v>
      </c>
      <c r="C34" s="45" t="s">
        <v>94</v>
      </c>
      <c r="D34" s="45" t="s">
        <v>132</v>
      </c>
      <c r="E34" s="45" t="s">
        <v>86</v>
      </c>
      <c r="F34" s="45" t="s">
        <v>133</v>
      </c>
      <c r="G34" s="45" t="s">
        <v>97</v>
      </c>
      <c r="H34" s="45">
        <v>5</v>
      </c>
      <c r="I34" s="45" t="s">
        <v>130</v>
      </c>
      <c r="J34" s="86" t="s">
        <v>134</v>
      </c>
      <c r="K34" s="90">
        <v>38063</v>
      </c>
      <c r="L34" s="82"/>
      <c r="M34" s="83">
        <f t="shared" si="0"/>
        <v>0</v>
      </c>
      <c r="N34" s="88"/>
    </row>
    <row r="35" s="72" customFormat="1" customHeight="1" spans="1:14">
      <c r="A35" s="32">
        <v>33</v>
      </c>
      <c r="B35" s="45" t="s">
        <v>84</v>
      </c>
      <c r="C35" s="45" t="s">
        <v>94</v>
      </c>
      <c r="D35" s="45" t="s">
        <v>135</v>
      </c>
      <c r="E35" s="45" t="s">
        <v>86</v>
      </c>
      <c r="F35" s="45" t="s">
        <v>136</v>
      </c>
      <c r="G35" s="45" t="s">
        <v>97</v>
      </c>
      <c r="H35" s="45">
        <v>5</v>
      </c>
      <c r="I35" s="45" t="s">
        <v>130</v>
      </c>
      <c r="J35" s="86" t="s">
        <v>137</v>
      </c>
      <c r="K35" s="90">
        <v>39300</v>
      </c>
      <c r="L35" s="82"/>
      <c r="M35" s="83">
        <f t="shared" si="0"/>
        <v>0</v>
      </c>
      <c r="N35" s="88"/>
    </row>
    <row r="36" s="72" customFormat="1" customHeight="1" spans="1:14">
      <c r="A36" s="32">
        <v>34</v>
      </c>
      <c r="B36" s="45" t="s">
        <v>84</v>
      </c>
      <c r="C36" s="45" t="s">
        <v>94</v>
      </c>
      <c r="D36" s="45" t="s">
        <v>138</v>
      </c>
      <c r="E36" s="45" t="s">
        <v>86</v>
      </c>
      <c r="F36" s="45" t="s">
        <v>139</v>
      </c>
      <c r="G36" s="45" t="s">
        <v>97</v>
      </c>
      <c r="H36" s="45">
        <v>3</v>
      </c>
      <c r="I36" s="45" t="s">
        <v>130</v>
      </c>
      <c r="J36" s="86" t="s">
        <v>140</v>
      </c>
      <c r="K36" s="90">
        <v>40838</v>
      </c>
      <c r="L36" s="82"/>
      <c r="M36" s="83">
        <f t="shared" ref="M36:M67" si="1">L36*K36</f>
        <v>0</v>
      </c>
      <c r="N36" s="88"/>
    </row>
    <row r="37" s="72" customFormat="1" customHeight="1" spans="1:14">
      <c r="A37" s="32">
        <v>35</v>
      </c>
      <c r="B37" s="45" t="s">
        <v>84</v>
      </c>
      <c r="C37" s="45" t="s">
        <v>94</v>
      </c>
      <c r="D37" s="45" t="s">
        <v>141</v>
      </c>
      <c r="E37" s="45" t="s">
        <v>86</v>
      </c>
      <c r="F37" s="45" t="s">
        <v>142</v>
      </c>
      <c r="G37" s="45" t="s">
        <v>97</v>
      </c>
      <c r="H37" s="45">
        <v>3</v>
      </c>
      <c r="I37" s="45" t="s">
        <v>130</v>
      </c>
      <c r="J37" s="86" t="s">
        <v>143</v>
      </c>
      <c r="K37" s="90">
        <v>42422</v>
      </c>
      <c r="L37" s="82"/>
      <c r="M37" s="83">
        <f t="shared" si="1"/>
        <v>0</v>
      </c>
      <c r="N37" s="88"/>
    </row>
    <row r="38" s="72" customFormat="1" customHeight="1" spans="1:14">
      <c r="A38" s="32">
        <v>36</v>
      </c>
      <c r="B38" s="45" t="s">
        <v>84</v>
      </c>
      <c r="C38" s="45" t="s">
        <v>94</v>
      </c>
      <c r="D38" s="45" t="s">
        <v>144</v>
      </c>
      <c r="E38" s="45" t="s">
        <v>86</v>
      </c>
      <c r="F38" s="45" t="s">
        <v>145</v>
      </c>
      <c r="G38" s="45" t="s">
        <v>97</v>
      </c>
      <c r="H38" s="45">
        <v>3</v>
      </c>
      <c r="I38" s="45" t="s">
        <v>130</v>
      </c>
      <c r="J38" s="86" t="s">
        <v>146</v>
      </c>
      <c r="K38" s="90">
        <v>45211</v>
      </c>
      <c r="L38" s="82"/>
      <c r="M38" s="83">
        <f t="shared" si="1"/>
        <v>0</v>
      </c>
      <c r="N38" s="89"/>
    </row>
    <row r="39" s="70" customFormat="1" customHeight="1" spans="1:14">
      <c r="A39" s="32">
        <v>37</v>
      </c>
      <c r="B39" s="45" t="s">
        <v>84</v>
      </c>
      <c r="C39" s="45" t="s">
        <v>94</v>
      </c>
      <c r="D39" s="45" t="s">
        <v>147</v>
      </c>
      <c r="E39" s="45" t="s">
        <v>86</v>
      </c>
      <c r="F39" s="45" t="s">
        <v>148</v>
      </c>
      <c r="G39" s="45" t="s">
        <v>97</v>
      </c>
      <c r="H39" s="45">
        <v>3</v>
      </c>
      <c r="I39" s="45" t="s">
        <v>130</v>
      </c>
      <c r="J39" s="86" t="s">
        <v>149</v>
      </c>
      <c r="K39" s="81">
        <v>47272</v>
      </c>
      <c r="L39" s="82"/>
      <c r="M39" s="83">
        <f t="shared" si="1"/>
        <v>0</v>
      </c>
      <c r="N39" s="87" t="str">
        <f>_xlfn.DISPIMG("ID_0EEBF0A1D994436FAD02E9B25ABB55A0",1)</f>
        <v>=DISPIMG("ID_0EEBF0A1D994436FAD02E9B25ABB55A0",1)</v>
      </c>
    </row>
    <row r="40" s="70" customFormat="1" customHeight="1" spans="1:14">
      <c r="A40" s="32">
        <v>38</v>
      </c>
      <c r="B40" s="45" t="s">
        <v>84</v>
      </c>
      <c r="C40" s="45" t="s">
        <v>94</v>
      </c>
      <c r="D40" s="45" t="s">
        <v>150</v>
      </c>
      <c r="E40" s="45" t="s">
        <v>86</v>
      </c>
      <c r="F40" s="45" t="s">
        <v>151</v>
      </c>
      <c r="G40" s="45" t="s">
        <v>97</v>
      </c>
      <c r="H40" s="45">
        <v>3</v>
      </c>
      <c r="I40" s="45" t="s">
        <v>130</v>
      </c>
      <c r="J40" s="86" t="s">
        <v>152</v>
      </c>
      <c r="K40" s="81">
        <v>49522</v>
      </c>
      <c r="L40" s="82"/>
      <c r="M40" s="83">
        <f t="shared" si="1"/>
        <v>0</v>
      </c>
      <c r="N40" s="89"/>
    </row>
    <row r="41" s="70" customFormat="1" customHeight="1" spans="1:14">
      <c r="A41" s="32">
        <v>39</v>
      </c>
      <c r="B41" s="45" t="s">
        <v>84</v>
      </c>
      <c r="C41" s="45" t="s">
        <v>153</v>
      </c>
      <c r="D41" s="45" t="s">
        <v>23</v>
      </c>
      <c r="E41" s="45" t="s">
        <v>86</v>
      </c>
      <c r="F41" s="45" t="s">
        <v>154</v>
      </c>
      <c r="G41" s="45" t="s">
        <v>97</v>
      </c>
      <c r="H41" s="45">
        <v>5</v>
      </c>
      <c r="I41" s="45" t="s">
        <v>155</v>
      </c>
      <c r="J41" s="86" t="s">
        <v>156</v>
      </c>
      <c r="K41" s="81">
        <v>1669</v>
      </c>
      <c r="L41" s="82"/>
      <c r="M41" s="83">
        <f t="shared" si="1"/>
        <v>0</v>
      </c>
      <c r="N41" s="87" t="str">
        <f>_xlfn.DISPIMG("ID_5DE81415C62F4BCA9D864F954B38BD73",1)</f>
        <v>=DISPIMG("ID_5DE81415C62F4BCA9D864F954B38BD73",1)</v>
      </c>
    </row>
    <row r="42" s="72" customFormat="1" customHeight="1" spans="1:14">
      <c r="A42" s="32">
        <v>40</v>
      </c>
      <c r="B42" s="45" t="s">
        <v>84</v>
      </c>
      <c r="C42" s="45" t="s">
        <v>153</v>
      </c>
      <c r="D42" s="45" t="s">
        <v>23</v>
      </c>
      <c r="E42" s="45" t="s">
        <v>86</v>
      </c>
      <c r="F42" s="45" t="s">
        <v>157</v>
      </c>
      <c r="G42" s="45" t="s">
        <v>97</v>
      </c>
      <c r="H42" s="45">
        <v>20</v>
      </c>
      <c r="I42" s="45" t="s">
        <v>155</v>
      </c>
      <c r="J42" s="86" t="s">
        <v>158</v>
      </c>
      <c r="K42" s="90">
        <v>1716</v>
      </c>
      <c r="L42" s="82"/>
      <c r="M42" s="83">
        <f t="shared" si="1"/>
        <v>0</v>
      </c>
      <c r="N42" s="88"/>
    </row>
    <row r="43" s="70" customFormat="1" customHeight="1" spans="1:14">
      <c r="A43" s="32">
        <v>41</v>
      </c>
      <c r="B43" s="45" t="s">
        <v>84</v>
      </c>
      <c r="C43" s="45" t="s">
        <v>153</v>
      </c>
      <c r="D43" s="45" t="s">
        <v>159</v>
      </c>
      <c r="E43" s="45" t="s">
        <v>86</v>
      </c>
      <c r="F43" s="45" t="s">
        <v>160</v>
      </c>
      <c r="G43" s="45" t="s">
        <v>97</v>
      </c>
      <c r="H43" s="45">
        <v>10</v>
      </c>
      <c r="I43" s="45" t="s">
        <v>155</v>
      </c>
      <c r="J43" s="86" t="s">
        <v>161</v>
      </c>
      <c r="K43" s="81">
        <v>1769</v>
      </c>
      <c r="L43" s="82"/>
      <c r="M43" s="83">
        <f t="shared" si="1"/>
        <v>0</v>
      </c>
      <c r="N43" s="88"/>
    </row>
    <row r="44" s="70" customFormat="1" customHeight="1" spans="1:14">
      <c r="A44" s="32">
        <v>42</v>
      </c>
      <c r="B44" s="45" t="s">
        <v>84</v>
      </c>
      <c r="C44" s="45" t="s">
        <v>153</v>
      </c>
      <c r="D44" s="45" t="s">
        <v>33</v>
      </c>
      <c r="E44" s="45" t="s">
        <v>86</v>
      </c>
      <c r="F44" s="45" t="s">
        <v>162</v>
      </c>
      <c r="G44" s="45" t="s">
        <v>97</v>
      </c>
      <c r="H44" s="45">
        <v>10</v>
      </c>
      <c r="I44" s="45" t="s">
        <v>163</v>
      </c>
      <c r="J44" s="86" t="s">
        <v>164</v>
      </c>
      <c r="K44" s="81">
        <v>1793</v>
      </c>
      <c r="L44" s="82"/>
      <c r="M44" s="83">
        <f t="shared" si="1"/>
        <v>0</v>
      </c>
      <c r="N44" s="89"/>
    </row>
    <row r="45" s="70" customFormat="1" customHeight="1" spans="1:14">
      <c r="A45" s="32">
        <v>43</v>
      </c>
      <c r="B45" s="45" t="s">
        <v>84</v>
      </c>
      <c r="C45" s="45" t="s">
        <v>153</v>
      </c>
      <c r="D45" s="45" t="s">
        <v>33</v>
      </c>
      <c r="E45" s="45" t="s">
        <v>86</v>
      </c>
      <c r="F45" s="45" t="s">
        <v>165</v>
      </c>
      <c r="G45" s="45" t="s">
        <v>97</v>
      </c>
      <c r="H45" s="45">
        <v>5</v>
      </c>
      <c r="I45" s="45" t="s">
        <v>163</v>
      </c>
      <c r="J45" s="86" t="s">
        <v>166</v>
      </c>
      <c r="K45" s="81">
        <v>1806</v>
      </c>
      <c r="L45" s="82"/>
      <c r="M45" s="83">
        <f t="shared" si="1"/>
        <v>0</v>
      </c>
      <c r="N45" s="87" t="str">
        <f>_xlfn.DISPIMG("ID_5DE81415C62F4BCA9D864F954B38BD73",1)</f>
        <v>=DISPIMG("ID_5DE81415C62F4BCA9D864F954B38BD73",1)</v>
      </c>
    </row>
    <row r="46" s="70" customFormat="1" customHeight="1" spans="1:14">
      <c r="A46" s="32">
        <v>44</v>
      </c>
      <c r="B46" s="45" t="s">
        <v>84</v>
      </c>
      <c r="C46" s="45" t="s">
        <v>153</v>
      </c>
      <c r="D46" s="45" t="s">
        <v>167</v>
      </c>
      <c r="E46" s="45" t="s">
        <v>86</v>
      </c>
      <c r="F46" s="45" t="s">
        <v>168</v>
      </c>
      <c r="G46" s="45" t="s">
        <v>97</v>
      </c>
      <c r="H46" s="45">
        <v>5</v>
      </c>
      <c r="I46" s="45" t="s">
        <v>163</v>
      </c>
      <c r="J46" s="86" t="s">
        <v>169</v>
      </c>
      <c r="K46" s="81">
        <v>1831</v>
      </c>
      <c r="L46" s="82"/>
      <c r="M46" s="83">
        <f t="shared" si="1"/>
        <v>0</v>
      </c>
      <c r="N46" s="88"/>
    </row>
    <row r="47" s="70" customFormat="1" customHeight="1" spans="1:14">
      <c r="A47" s="32">
        <v>45</v>
      </c>
      <c r="B47" s="45" t="s">
        <v>84</v>
      </c>
      <c r="C47" s="45" t="s">
        <v>153</v>
      </c>
      <c r="D47" s="45" t="s">
        <v>40</v>
      </c>
      <c r="E47" s="45" t="s">
        <v>86</v>
      </c>
      <c r="F47" s="45" t="s">
        <v>170</v>
      </c>
      <c r="G47" s="45" t="s">
        <v>97</v>
      </c>
      <c r="H47" s="45">
        <v>20</v>
      </c>
      <c r="I47" s="45" t="s">
        <v>163</v>
      </c>
      <c r="J47" s="86" t="s">
        <v>171</v>
      </c>
      <c r="K47" s="81">
        <v>1904</v>
      </c>
      <c r="L47" s="82"/>
      <c r="M47" s="83">
        <f t="shared" si="1"/>
        <v>0</v>
      </c>
      <c r="N47" s="88"/>
    </row>
    <row r="48" s="70" customFormat="1" customHeight="1" spans="1:14">
      <c r="A48" s="32">
        <v>46</v>
      </c>
      <c r="B48" s="45" t="s">
        <v>84</v>
      </c>
      <c r="C48" s="45" t="s">
        <v>153</v>
      </c>
      <c r="D48" s="45" t="s">
        <v>40</v>
      </c>
      <c r="E48" s="45" t="s">
        <v>86</v>
      </c>
      <c r="F48" s="45" t="s">
        <v>172</v>
      </c>
      <c r="G48" s="45" t="s">
        <v>97</v>
      </c>
      <c r="H48" s="45">
        <v>18</v>
      </c>
      <c r="I48" s="45" t="s">
        <v>173</v>
      </c>
      <c r="J48" s="86" t="s">
        <v>174</v>
      </c>
      <c r="K48" s="81">
        <v>1938</v>
      </c>
      <c r="L48" s="82"/>
      <c r="M48" s="83">
        <f t="shared" si="1"/>
        <v>0</v>
      </c>
      <c r="N48" s="88"/>
    </row>
    <row r="49" s="70" customFormat="1" customHeight="1" spans="1:14">
      <c r="A49" s="32">
        <v>47</v>
      </c>
      <c r="B49" s="45" t="s">
        <v>84</v>
      </c>
      <c r="C49" s="45" t="s">
        <v>153</v>
      </c>
      <c r="D49" s="45" t="s">
        <v>40</v>
      </c>
      <c r="E49" s="45" t="s">
        <v>86</v>
      </c>
      <c r="F49" s="45" t="s">
        <v>175</v>
      </c>
      <c r="G49" s="45" t="s">
        <v>97</v>
      </c>
      <c r="H49" s="45">
        <v>50</v>
      </c>
      <c r="I49" s="45" t="s">
        <v>173</v>
      </c>
      <c r="J49" s="86" t="s">
        <v>176</v>
      </c>
      <c r="K49" s="81">
        <v>1999</v>
      </c>
      <c r="L49" s="82"/>
      <c r="M49" s="83">
        <f t="shared" si="1"/>
        <v>0</v>
      </c>
      <c r="N49" s="88"/>
    </row>
    <row r="50" s="70" customFormat="1" customHeight="1" spans="1:14">
      <c r="A50" s="32">
        <v>48</v>
      </c>
      <c r="B50" s="45" t="s">
        <v>84</v>
      </c>
      <c r="C50" s="45" t="s">
        <v>153</v>
      </c>
      <c r="D50" s="45" t="s">
        <v>177</v>
      </c>
      <c r="E50" s="45" t="s">
        <v>86</v>
      </c>
      <c r="F50" s="45" t="s">
        <v>178</v>
      </c>
      <c r="G50" s="45" t="s">
        <v>97</v>
      </c>
      <c r="H50" s="45">
        <v>5</v>
      </c>
      <c r="I50" s="45" t="s">
        <v>179</v>
      </c>
      <c r="J50" s="86" t="s">
        <v>180</v>
      </c>
      <c r="K50" s="81">
        <v>2123</v>
      </c>
      <c r="L50" s="82"/>
      <c r="M50" s="83">
        <f t="shared" si="1"/>
        <v>0</v>
      </c>
      <c r="N50" s="89"/>
    </row>
    <row r="51" s="70" customFormat="1" customHeight="1" spans="1:14">
      <c r="A51" s="32">
        <v>49</v>
      </c>
      <c r="B51" s="45" t="s">
        <v>84</v>
      </c>
      <c r="C51" s="45" t="s">
        <v>153</v>
      </c>
      <c r="D51" s="45" t="s">
        <v>47</v>
      </c>
      <c r="E51" s="45" t="s">
        <v>86</v>
      </c>
      <c r="F51" s="45" t="s">
        <v>181</v>
      </c>
      <c r="G51" s="45" t="s">
        <v>97</v>
      </c>
      <c r="H51" s="45">
        <v>50</v>
      </c>
      <c r="I51" s="45" t="s">
        <v>179</v>
      </c>
      <c r="J51" s="86" t="s">
        <v>182</v>
      </c>
      <c r="K51" s="81">
        <v>2313</v>
      </c>
      <c r="L51" s="82"/>
      <c r="M51" s="83">
        <f t="shared" si="1"/>
        <v>0</v>
      </c>
      <c r="N51" s="87" t="str">
        <f>_xlfn.DISPIMG("ID_5DE81415C62F4BCA9D864F954B38BD73",1)</f>
        <v>=DISPIMG("ID_5DE81415C62F4BCA9D864F954B38BD73",1)</v>
      </c>
    </row>
    <row r="52" s="70" customFormat="1" customHeight="1" spans="1:14">
      <c r="A52" s="32">
        <v>50</v>
      </c>
      <c r="B52" s="45" t="s">
        <v>84</v>
      </c>
      <c r="C52" s="45" t="s">
        <v>153</v>
      </c>
      <c r="D52" s="45" t="s">
        <v>47</v>
      </c>
      <c r="E52" s="45" t="s">
        <v>86</v>
      </c>
      <c r="F52" s="45" t="s">
        <v>183</v>
      </c>
      <c r="G52" s="45" t="s">
        <v>97</v>
      </c>
      <c r="H52" s="45">
        <v>30</v>
      </c>
      <c r="I52" s="45" t="s">
        <v>184</v>
      </c>
      <c r="J52" s="86" t="s">
        <v>185</v>
      </c>
      <c r="K52" s="81">
        <v>2797</v>
      </c>
      <c r="L52" s="82"/>
      <c r="M52" s="83">
        <f t="shared" si="1"/>
        <v>0</v>
      </c>
      <c r="N52" s="88"/>
    </row>
    <row r="53" s="70" customFormat="1" customHeight="1" spans="1:14">
      <c r="A53" s="32">
        <v>51</v>
      </c>
      <c r="B53" s="45" t="s">
        <v>84</v>
      </c>
      <c r="C53" s="45" t="s">
        <v>153</v>
      </c>
      <c r="D53" s="45" t="s">
        <v>186</v>
      </c>
      <c r="E53" s="45" t="s">
        <v>86</v>
      </c>
      <c r="F53" s="45" t="s">
        <v>187</v>
      </c>
      <c r="G53" s="45" t="s">
        <v>97</v>
      </c>
      <c r="H53" s="45">
        <v>30</v>
      </c>
      <c r="I53" s="45" t="s">
        <v>184</v>
      </c>
      <c r="J53" s="86" t="s">
        <v>188</v>
      </c>
      <c r="K53" s="81">
        <v>2941</v>
      </c>
      <c r="L53" s="82"/>
      <c r="M53" s="83">
        <f t="shared" si="1"/>
        <v>0</v>
      </c>
      <c r="N53" s="88"/>
    </row>
    <row r="54" s="70" customFormat="1" customHeight="1" spans="1:14">
      <c r="A54" s="32">
        <v>52</v>
      </c>
      <c r="B54" s="45" t="s">
        <v>84</v>
      </c>
      <c r="C54" s="45" t="s">
        <v>153</v>
      </c>
      <c r="D54" s="45" t="s">
        <v>189</v>
      </c>
      <c r="E54" s="45" t="s">
        <v>86</v>
      </c>
      <c r="F54" s="45" t="s">
        <v>190</v>
      </c>
      <c r="G54" s="45" t="s">
        <v>97</v>
      </c>
      <c r="H54" s="45">
        <v>25</v>
      </c>
      <c r="I54" s="45" t="s">
        <v>184</v>
      </c>
      <c r="J54" s="86" t="s">
        <v>191</v>
      </c>
      <c r="K54" s="81">
        <v>3111</v>
      </c>
      <c r="L54" s="82"/>
      <c r="M54" s="83">
        <f t="shared" si="1"/>
        <v>0</v>
      </c>
      <c r="N54" s="88"/>
    </row>
    <row r="55" s="70" customFormat="1" customHeight="1" spans="1:14">
      <c r="A55" s="32">
        <v>53</v>
      </c>
      <c r="B55" s="45" t="s">
        <v>84</v>
      </c>
      <c r="C55" s="45" t="s">
        <v>153</v>
      </c>
      <c r="D55" s="45" t="s">
        <v>189</v>
      </c>
      <c r="E55" s="45" t="s">
        <v>86</v>
      </c>
      <c r="F55" s="45" t="s">
        <v>192</v>
      </c>
      <c r="G55" s="45" t="s">
        <v>97</v>
      </c>
      <c r="H55" s="45">
        <v>25</v>
      </c>
      <c r="I55" s="45" t="s">
        <v>184</v>
      </c>
      <c r="J55" s="86" t="s">
        <v>193</v>
      </c>
      <c r="K55" s="81">
        <v>3155</v>
      </c>
      <c r="L55" s="82"/>
      <c r="M55" s="83">
        <f t="shared" si="1"/>
        <v>0</v>
      </c>
      <c r="N55" s="88"/>
    </row>
    <row r="56" s="70" customFormat="1" customHeight="1" spans="1:14">
      <c r="A56" s="32">
        <v>54</v>
      </c>
      <c r="B56" s="45" t="s">
        <v>84</v>
      </c>
      <c r="C56" s="45" t="s">
        <v>153</v>
      </c>
      <c r="D56" s="45" t="s">
        <v>66</v>
      </c>
      <c r="E56" s="45" t="s">
        <v>86</v>
      </c>
      <c r="F56" s="45" t="s">
        <v>194</v>
      </c>
      <c r="G56" s="45" t="s">
        <v>97</v>
      </c>
      <c r="H56" s="45">
        <v>25</v>
      </c>
      <c r="I56" s="45" t="s">
        <v>195</v>
      </c>
      <c r="J56" s="86" t="s">
        <v>196</v>
      </c>
      <c r="K56" s="81">
        <v>3225</v>
      </c>
      <c r="L56" s="82"/>
      <c r="M56" s="83">
        <f t="shared" si="1"/>
        <v>0</v>
      </c>
      <c r="N56" s="89"/>
    </row>
    <row r="57" s="70" customFormat="1" customHeight="1" spans="1:14">
      <c r="A57" s="32">
        <v>55</v>
      </c>
      <c r="B57" s="45" t="s">
        <v>84</v>
      </c>
      <c r="C57" s="45" t="s">
        <v>153</v>
      </c>
      <c r="D57" s="45" t="s">
        <v>66</v>
      </c>
      <c r="E57" s="45" t="s">
        <v>86</v>
      </c>
      <c r="F57" s="45" t="s">
        <v>197</v>
      </c>
      <c r="G57" s="45" t="s">
        <v>97</v>
      </c>
      <c r="H57" s="45">
        <v>25</v>
      </c>
      <c r="I57" s="45" t="s">
        <v>195</v>
      </c>
      <c r="J57" s="86" t="s">
        <v>198</v>
      </c>
      <c r="K57" s="81">
        <v>3269</v>
      </c>
      <c r="L57" s="82"/>
      <c r="M57" s="83">
        <f t="shared" si="1"/>
        <v>0</v>
      </c>
      <c r="N57" s="87" t="str">
        <f>_xlfn.DISPIMG("ID_5DE81415C62F4BCA9D864F954B38BD73",1)</f>
        <v>=DISPIMG("ID_5DE81415C62F4BCA9D864F954B38BD73",1)</v>
      </c>
    </row>
    <row r="58" s="70" customFormat="1" customHeight="1" spans="1:14">
      <c r="A58" s="32">
        <v>56</v>
      </c>
      <c r="B58" s="45" t="s">
        <v>84</v>
      </c>
      <c r="C58" s="45" t="s">
        <v>153</v>
      </c>
      <c r="D58" s="45" t="s">
        <v>66</v>
      </c>
      <c r="E58" s="45" t="s">
        <v>86</v>
      </c>
      <c r="F58" s="45" t="s">
        <v>199</v>
      </c>
      <c r="G58" s="45" t="s">
        <v>97</v>
      </c>
      <c r="H58" s="45">
        <v>25</v>
      </c>
      <c r="I58" s="45" t="s">
        <v>195</v>
      </c>
      <c r="J58" s="86" t="s">
        <v>200</v>
      </c>
      <c r="K58" s="81">
        <v>3633</v>
      </c>
      <c r="L58" s="82"/>
      <c r="M58" s="83">
        <f t="shared" si="1"/>
        <v>0</v>
      </c>
      <c r="N58" s="89"/>
    </row>
    <row r="59" s="70" customFormat="1" customHeight="1" spans="1:14">
      <c r="A59" s="32">
        <v>57</v>
      </c>
      <c r="B59" s="45" t="s">
        <v>84</v>
      </c>
      <c r="C59" s="45" t="s">
        <v>201</v>
      </c>
      <c r="D59" s="45" t="s">
        <v>86</v>
      </c>
      <c r="E59" s="45" t="s">
        <v>86</v>
      </c>
      <c r="F59" s="45" t="s">
        <v>202</v>
      </c>
      <c r="G59" s="45" t="s">
        <v>97</v>
      </c>
      <c r="H59" s="45">
        <v>3</v>
      </c>
      <c r="I59" s="45" t="s">
        <v>203</v>
      </c>
      <c r="J59" s="86" t="s">
        <v>204</v>
      </c>
      <c r="K59" s="81">
        <v>3802</v>
      </c>
      <c r="L59" s="82"/>
      <c r="M59" s="83">
        <f t="shared" si="1"/>
        <v>0</v>
      </c>
      <c r="N59" s="87" t="str">
        <f>_xlfn.DISPIMG("ID_8C51A4E1EB654000B9380CF22F6AE1C7",1)</f>
        <v>=DISPIMG("ID_8C51A4E1EB654000B9380CF22F6AE1C7",1)</v>
      </c>
    </row>
    <row r="60" s="70" customFormat="1" customHeight="1" spans="1:14">
      <c r="A60" s="32">
        <v>58</v>
      </c>
      <c r="B60" s="45" t="s">
        <v>84</v>
      </c>
      <c r="C60" s="45" t="s">
        <v>201</v>
      </c>
      <c r="D60" s="45" t="s">
        <v>86</v>
      </c>
      <c r="E60" s="45" t="s">
        <v>86</v>
      </c>
      <c r="F60" s="45" t="s">
        <v>205</v>
      </c>
      <c r="G60" s="45" t="s">
        <v>97</v>
      </c>
      <c r="H60" s="45">
        <v>3</v>
      </c>
      <c r="I60" s="45" t="s">
        <v>206</v>
      </c>
      <c r="J60" s="86" t="s">
        <v>207</v>
      </c>
      <c r="K60" s="81">
        <v>5216</v>
      </c>
      <c r="L60" s="82"/>
      <c r="M60" s="83">
        <f t="shared" si="1"/>
        <v>0</v>
      </c>
      <c r="N60" s="88"/>
    </row>
    <row r="61" s="70" customFormat="1" customHeight="1" spans="1:14">
      <c r="A61" s="32">
        <v>59</v>
      </c>
      <c r="B61" s="45" t="s">
        <v>84</v>
      </c>
      <c r="C61" s="45" t="s">
        <v>201</v>
      </c>
      <c r="D61" s="45" t="s">
        <v>86</v>
      </c>
      <c r="E61" s="45" t="s">
        <v>86</v>
      </c>
      <c r="F61" s="45" t="s">
        <v>208</v>
      </c>
      <c r="G61" s="45" t="s">
        <v>97</v>
      </c>
      <c r="H61" s="45">
        <v>20</v>
      </c>
      <c r="I61" s="45" t="s">
        <v>206</v>
      </c>
      <c r="J61" s="86" t="s">
        <v>209</v>
      </c>
      <c r="K61" s="81">
        <v>6007</v>
      </c>
      <c r="L61" s="82"/>
      <c r="M61" s="83">
        <f t="shared" si="1"/>
        <v>0</v>
      </c>
      <c r="N61" s="88"/>
    </row>
    <row r="62" s="70" customFormat="1" customHeight="1" spans="1:14">
      <c r="A62" s="32">
        <v>60</v>
      </c>
      <c r="B62" s="45" t="s">
        <v>84</v>
      </c>
      <c r="C62" s="45" t="s">
        <v>201</v>
      </c>
      <c r="D62" s="45" t="s">
        <v>86</v>
      </c>
      <c r="E62" s="45" t="s">
        <v>86</v>
      </c>
      <c r="F62" s="45" t="s">
        <v>210</v>
      </c>
      <c r="G62" s="45" t="s">
        <v>97</v>
      </c>
      <c r="H62" s="45">
        <v>3</v>
      </c>
      <c r="I62" s="45" t="s">
        <v>206</v>
      </c>
      <c r="J62" s="86" t="s">
        <v>211</v>
      </c>
      <c r="K62" s="81">
        <v>7723</v>
      </c>
      <c r="L62" s="82"/>
      <c r="M62" s="83">
        <f t="shared" si="1"/>
        <v>0</v>
      </c>
      <c r="N62" s="89"/>
    </row>
    <row r="63" s="70" customFormat="1" customHeight="1" spans="1:14">
      <c r="A63" s="32">
        <v>61</v>
      </c>
      <c r="B63" s="45" t="s">
        <v>84</v>
      </c>
      <c r="C63" s="45" t="s">
        <v>201</v>
      </c>
      <c r="D63" s="45" t="s">
        <v>86</v>
      </c>
      <c r="E63" s="45" t="s">
        <v>86</v>
      </c>
      <c r="F63" s="45" t="s">
        <v>212</v>
      </c>
      <c r="G63" s="45" t="s">
        <v>97</v>
      </c>
      <c r="H63" s="45">
        <v>3</v>
      </c>
      <c r="I63" s="45" t="s">
        <v>213</v>
      </c>
      <c r="J63" s="86" t="s">
        <v>214</v>
      </c>
      <c r="K63" s="81">
        <v>9600</v>
      </c>
      <c r="L63" s="82"/>
      <c r="M63" s="83">
        <f t="shared" si="1"/>
        <v>0</v>
      </c>
      <c r="N63" s="87" t="str">
        <f>_xlfn.DISPIMG("ID_8C51A4E1EB654000B9380CF22F6AE1C7",1)</f>
        <v>=DISPIMG("ID_8C51A4E1EB654000B9380CF22F6AE1C7",1)</v>
      </c>
    </row>
    <row r="64" s="70" customFormat="1" customHeight="1" spans="1:14">
      <c r="A64" s="32">
        <v>62</v>
      </c>
      <c r="B64" s="45" t="s">
        <v>84</v>
      </c>
      <c r="C64" s="45" t="s">
        <v>201</v>
      </c>
      <c r="D64" s="45" t="s">
        <v>86</v>
      </c>
      <c r="E64" s="45" t="s">
        <v>86</v>
      </c>
      <c r="F64" s="45" t="s">
        <v>215</v>
      </c>
      <c r="G64" s="45" t="s">
        <v>97</v>
      </c>
      <c r="H64" s="45">
        <v>3</v>
      </c>
      <c r="I64" s="45" t="s">
        <v>213</v>
      </c>
      <c r="J64" s="86" t="s">
        <v>216</v>
      </c>
      <c r="K64" s="81">
        <v>13099</v>
      </c>
      <c r="L64" s="82"/>
      <c r="M64" s="83">
        <f t="shared" si="1"/>
        <v>0</v>
      </c>
      <c r="N64" s="91"/>
    </row>
    <row r="65" s="70" customFormat="1" customHeight="1" spans="1:14">
      <c r="A65" s="32">
        <v>63</v>
      </c>
      <c r="B65" s="45" t="s">
        <v>84</v>
      </c>
      <c r="C65" s="45" t="s">
        <v>217</v>
      </c>
      <c r="D65" s="45" t="s">
        <v>23</v>
      </c>
      <c r="E65" s="45" t="s">
        <v>86</v>
      </c>
      <c r="F65" s="45" t="s">
        <v>218</v>
      </c>
      <c r="G65" s="45" t="s">
        <v>97</v>
      </c>
      <c r="H65" s="45">
        <v>5</v>
      </c>
      <c r="I65" s="45" t="s">
        <v>219</v>
      </c>
      <c r="J65" s="86" t="s">
        <v>220</v>
      </c>
      <c r="K65" s="81">
        <v>2288</v>
      </c>
      <c r="L65" s="82"/>
      <c r="M65" s="83">
        <f t="shared" si="1"/>
        <v>0</v>
      </c>
      <c r="N65" s="87" t="str">
        <f>_xlfn.DISPIMG("ID_DC27C4FFB8C746D690A70DCEAB99EC30",1)</f>
        <v>=DISPIMG("ID_DC27C4FFB8C746D690A70DCEAB99EC30",1)</v>
      </c>
    </row>
    <row r="66" s="70" customFormat="1" customHeight="1" spans="1:14">
      <c r="A66" s="32">
        <v>64</v>
      </c>
      <c r="B66" s="45" t="s">
        <v>84</v>
      </c>
      <c r="C66" s="45" t="s">
        <v>217</v>
      </c>
      <c r="D66" s="45" t="s">
        <v>23</v>
      </c>
      <c r="E66" s="45" t="s">
        <v>86</v>
      </c>
      <c r="F66" s="45" t="s">
        <v>221</v>
      </c>
      <c r="G66" s="45" t="s">
        <v>97</v>
      </c>
      <c r="H66" s="45">
        <v>5</v>
      </c>
      <c r="I66" s="45" t="s">
        <v>219</v>
      </c>
      <c r="J66" s="86" t="s">
        <v>222</v>
      </c>
      <c r="K66" s="81">
        <v>2304</v>
      </c>
      <c r="L66" s="82"/>
      <c r="M66" s="83">
        <f t="shared" si="1"/>
        <v>0</v>
      </c>
      <c r="N66" s="88"/>
    </row>
    <row r="67" s="70" customFormat="1" customHeight="1" spans="1:14">
      <c r="A67" s="32">
        <v>65</v>
      </c>
      <c r="B67" s="45" t="s">
        <v>84</v>
      </c>
      <c r="C67" s="45" t="s">
        <v>217</v>
      </c>
      <c r="D67" s="45" t="s">
        <v>159</v>
      </c>
      <c r="E67" s="45" t="s">
        <v>86</v>
      </c>
      <c r="F67" s="45" t="s">
        <v>223</v>
      </c>
      <c r="G67" s="45" t="s">
        <v>97</v>
      </c>
      <c r="H67" s="45">
        <v>5</v>
      </c>
      <c r="I67" s="45" t="s">
        <v>219</v>
      </c>
      <c r="J67" s="86" t="s">
        <v>224</v>
      </c>
      <c r="K67" s="81">
        <v>2448</v>
      </c>
      <c r="L67" s="82"/>
      <c r="M67" s="83">
        <f t="shared" si="1"/>
        <v>0</v>
      </c>
      <c r="N67" s="88"/>
    </row>
    <row r="68" s="70" customFormat="1" customHeight="1" spans="1:14">
      <c r="A68" s="32">
        <v>66</v>
      </c>
      <c r="B68" s="45" t="s">
        <v>84</v>
      </c>
      <c r="C68" s="45" t="s">
        <v>217</v>
      </c>
      <c r="D68" s="45" t="s">
        <v>33</v>
      </c>
      <c r="E68" s="45" t="s">
        <v>86</v>
      </c>
      <c r="F68" s="45" t="s">
        <v>225</v>
      </c>
      <c r="G68" s="45" t="s">
        <v>97</v>
      </c>
      <c r="H68" s="45">
        <v>5</v>
      </c>
      <c r="I68" s="45" t="s">
        <v>219</v>
      </c>
      <c r="J68" s="86" t="s">
        <v>226</v>
      </c>
      <c r="K68" s="81">
        <v>2473</v>
      </c>
      <c r="L68" s="82"/>
      <c r="M68" s="83">
        <f t="shared" ref="M68:M102" si="2">L68*K68</f>
        <v>0</v>
      </c>
      <c r="N68" s="89"/>
    </row>
    <row r="69" s="70" customFormat="1" customHeight="1" spans="1:14">
      <c r="A69" s="32">
        <v>67</v>
      </c>
      <c r="B69" s="45" t="s">
        <v>84</v>
      </c>
      <c r="C69" s="45" t="s">
        <v>217</v>
      </c>
      <c r="D69" s="45" t="s">
        <v>33</v>
      </c>
      <c r="E69" s="45" t="s">
        <v>86</v>
      </c>
      <c r="F69" s="45" t="s">
        <v>227</v>
      </c>
      <c r="G69" s="45" t="s">
        <v>97</v>
      </c>
      <c r="H69" s="45">
        <v>23</v>
      </c>
      <c r="I69" s="45" t="s">
        <v>219</v>
      </c>
      <c r="J69" s="86" t="s">
        <v>228</v>
      </c>
      <c r="K69" s="81">
        <v>2488</v>
      </c>
      <c r="L69" s="82"/>
      <c r="M69" s="83">
        <f t="shared" si="2"/>
        <v>0</v>
      </c>
      <c r="N69" s="87" t="str">
        <f>_xlfn.DISPIMG("ID_DC27C4FFB8C746D690A70DCEAB99EC30",1)</f>
        <v>=DISPIMG("ID_DC27C4FFB8C746D690A70DCEAB99EC30",1)</v>
      </c>
    </row>
    <row r="70" s="70" customFormat="1" customHeight="1" spans="1:14">
      <c r="A70" s="32">
        <v>68</v>
      </c>
      <c r="B70" s="45" t="s">
        <v>84</v>
      </c>
      <c r="C70" s="45" t="s">
        <v>217</v>
      </c>
      <c r="D70" s="45" t="s">
        <v>167</v>
      </c>
      <c r="E70" s="45" t="s">
        <v>86</v>
      </c>
      <c r="F70" s="45" t="s">
        <v>229</v>
      </c>
      <c r="G70" s="45" t="s">
        <v>97</v>
      </c>
      <c r="H70" s="45">
        <v>5</v>
      </c>
      <c r="I70" s="45" t="s">
        <v>219</v>
      </c>
      <c r="J70" s="86" t="s">
        <v>230</v>
      </c>
      <c r="K70" s="81">
        <v>2547</v>
      </c>
      <c r="L70" s="82"/>
      <c r="M70" s="83">
        <f t="shared" si="2"/>
        <v>0</v>
      </c>
      <c r="N70" s="88"/>
    </row>
    <row r="71" s="70" customFormat="1" customHeight="1" spans="1:14">
      <c r="A71" s="32">
        <v>69</v>
      </c>
      <c r="B71" s="45" t="s">
        <v>84</v>
      </c>
      <c r="C71" s="45" t="s">
        <v>217</v>
      </c>
      <c r="D71" s="45" t="s">
        <v>40</v>
      </c>
      <c r="E71" s="45" t="s">
        <v>86</v>
      </c>
      <c r="F71" s="45" t="s">
        <v>231</v>
      </c>
      <c r="G71" s="45" t="s">
        <v>97</v>
      </c>
      <c r="H71" s="45">
        <v>30</v>
      </c>
      <c r="I71" s="45" t="s">
        <v>219</v>
      </c>
      <c r="J71" s="86" t="s">
        <v>232</v>
      </c>
      <c r="K71" s="81">
        <v>2660</v>
      </c>
      <c r="L71" s="82"/>
      <c r="M71" s="83">
        <f t="shared" si="2"/>
        <v>0</v>
      </c>
      <c r="N71" s="88"/>
    </row>
    <row r="72" s="70" customFormat="1" customHeight="1" spans="1:14">
      <c r="A72" s="32">
        <v>70</v>
      </c>
      <c r="B72" s="45" t="s">
        <v>84</v>
      </c>
      <c r="C72" s="45" t="s">
        <v>217</v>
      </c>
      <c r="D72" s="45" t="s">
        <v>40</v>
      </c>
      <c r="E72" s="45" t="s">
        <v>86</v>
      </c>
      <c r="F72" s="45" t="s">
        <v>233</v>
      </c>
      <c r="G72" s="45" t="s">
        <v>97</v>
      </c>
      <c r="H72" s="45">
        <v>10</v>
      </c>
      <c r="I72" s="45" t="s">
        <v>219</v>
      </c>
      <c r="J72" s="86" t="s">
        <v>234</v>
      </c>
      <c r="K72" s="81">
        <v>2672</v>
      </c>
      <c r="L72" s="82"/>
      <c r="M72" s="83">
        <f t="shared" si="2"/>
        <v>0</v>
      </c>
      <c r="N72" s="88"/>
    </row>
    <row r="73" s="70" customFormat="1" customHeight="1" spans="1:14">
      <c r="A73" s="32">
        <v>71</v>
      </c>
      <c r="B73" s="45" t="s">
        <v>84</v>
      </c>
      <c r="C73" s="45" t="s">
        <v>217</v>
      </c>
      <c r="D73" s="45" t="s">
        <v>40</v>
      </c>
      <c r="E73" s="45" t="s">
        <v>86</v>
      </c>
      <c r="F73" s="45" t="s">
        <v>235</v>
      </c>
      <c r="G73" s="45" t="s">
        <v>97</v>
      </c>
      <c r="H73" s="45">
        <v>50</v>
      </c>
      <c r="I73" s="45" t="s">
        <v>219</v>
      </c>
      <c r="J73" s="86" t="s">
        <v>236</v>
      </c>
      <c r="K73" s="81">
        <v>2679</v>
      </c>
      <c r="L73" s="82"/>
      <c r="M73" s="83">
        <f t="shared" si="2"/>
        <v>0</v>
      </c>
      <c r="N73" s="88"/>
    </row>
    <row r="74" s="70" customFormat="1" customHeight="1" spans="1:14">
      <c r="A74" s="32">
        <v>72</v>
      </c>
      <c r="B74" s="45" t="s">
        <v>84</v>
      </c>
      <c r="C74" s="45" t="s">
        <v>217</v>
      </c>
      <c r="D74" s="45" t="s">
        <v>177</v>
      </c>
      <c r="E74" s="45" t="s">
        <v>86</v>
      </c>
      <c r="F74" s="45" t="s">
        <v>237</v>
      </c>
      <c r="G74" s="45" t="s">
        <v>97</v>
      </c>
      <c r="H74" s="45">
        <v>10</v>
      </c>
      <c r="I74" s="45" t="s">
        <v>219</v>
      </c>
      <c r="J74" s="86" t="s">
        <v>238</v>
      </c>
      <c r="K74" s="81">
        <v>2696</v>
      </c>
      <c r="L74" s="82"/>
      <c r="M74" s="83">
        <f t="shared" si="2"/>
        <v>0</v>
      </c>
      <c r="N74" s="89"/>
    </row>
    <row r="75" s="70" customFormat="1" customHeight="1" spans="1:14">
      <c r="A75" s="32">
        <v>73</v>
      </c>
      <c r="B75" s="45" t="s">
        <v>84</v>
      </c>
      <c r="C75" s="45" t="s">
        <v>217</v>
      </c>
      <c r="D75" s="45" t="s">
        <v>47</v>
      </c>
      <c r="E75" s="45" t="s">
        <v>86</v>
      </c>
      <c r="F75" s="45" t="s">
        <v>239</v>
      </c>
      <c r="G75" s="45" t="s">
        <v>97</v>
      </c>
      <c r="H75" s="45">
        <v>50</v>
      </c>
      <c r="I75" s="45" t="s">
        <v>219</v>
      </c>
      <c r="J75" s="86" t="s">
        <v>240</v>
      </c>
      <c r="K75" s="81">
        <v>2725</v>
      </c>
      <c r="L75" s="82"/>
      <c r="M75" s="83">
        <f t="shared" si="2"/>
        <v>0</v>
      </c>
      <c r="N75" s="87" t="str">
        <f>_xlfn.DISPIMG("ID_DC27C4FFB8C746D690A70DCEAB99EC30",1)</f>
        <v>=DISPIMG("ID_DC27C4FFB8C746D690A70DCEAB99EC30",1)</v>
      </c>
    </row>
    <row r="76" s="70" customFormat="1" customHeight="1" spans="1:14">
      <c r="A76" s="32">
        <v>74</v>
      </c>
      <c r="B76" s="45" t="s">
        <v>84</v>
      </c>
      <c r="C76" s="45" t="s">
        <v>217</v>
      </c>
      <c r="D76" s="45" t="s">
        <v>47</v>
      </c>
      <c r="E76" s="45" t="s">
        <v>86</v>
      </c>
      <c r="F76" s="45" t="s">
        <v>241</v>
      </c>
      <c r="G76" s="45" t="s">
        <v>97</v>
      </c>
      <c r="H76" s="45">
        <v>50</v>
      </c>
      <c r="I76" s="45" t="s">
        <v>219</v>
      </c>
      <c r="J76" s="86" t="s">
        <v>242</v>
      </c>
      <c r="K76" s="81">
        <v>2740</v>
      </c>
      <c r="L76" s="82"/>
      <c r="M76" s="83">
        <f t="shared" si="2"/>
        <v>0</v>
      </c>
      <c r="N76" s="88"/>
    </row>
    <row r="77" s="73" customFormat="1" customHeight="1" spans="1:14">
      <c r="A77" s="32">
        <v>75</v>
      </c>
      <c r="B77" s="45" t="s">
        <v>84</v>
      </c>
      <c r="C77" s="45" t="s">
        <v>217</v>
      </c>
      <c r="D77" s="45" t="s">
        <v>186</v>
      </c>
      <c r="E77" s="45" t="s">
        <v>86</v>
      </c>
      <c r="F77" s="45" t="s">
        <v>243</v>
      </c>
      <c r="G77" s="45" t="s">
        <v>97</v>
      </c>
      <c r="H77" s="45">
        <v>50</v>
      </c>
      <c r="I77" s="45" t="s">
        <v>219</v>
      </c>
      <c r="J77" s="86" t="s">
        <v>244</v>
      </c>
      <c r="K77" s="81">
        <v>2888</v>
      </c>
      <c r="L77" s="82"/>
      <c r="M77" s="83">
        <f t="shared" si="2"/>
        <v>0</v>
      </c>
      <c r="N77" s="88"/>
    </row>
    <row r="78" s="73" customFormat="1" customHeight="1" spans="1:14">
      <c r="A78" s="32">
        <v>76</v>
      </c>
      <c r="B78" s="45" t="s">
        <v>84</v>
      </c>
      <c r="C78" s="45" t="s">
        <v>217</v>
      </c>
      <c r="D78" s="45" t="s">
        <v>189</v>
      </c>
      <c r="E78" s="45" t="s">
        <v>86</v>
      </c>
      <c r="F78" s="45" t="s">
        <v>245</v>
      </c>
      <c r="G78" s="45" t="s">
        <v>97</v>
      </c>
      <c r="H78" s="45">
        <v>50</v>
      </c>
      <c r="I78" s="45" t="s">
        <v>219</v>
      </c>
      <c r="J78" s="86" t="s">
        <v>246</v>
      </c>
      <c r="K78" s="81">
        <v>2955</v>
      </c>
      <c r="L78" s="82"/>
      <c r="M78" s="83">
        <f t="shared" si="2"/>
        <v>0</v>
      </c>
      <c r="N78" s="88"/>
    </row>
    <row r="79" s="73" customFormat="1" customHeight="1" spans="1:14">
      <c r="A79" s="32">
        <v>77</v>
      </c>
      <c r="B79" s="45" t="s">
        <v>84</v>
      </c>
      <c r="C79" s="45" t="s">
        <v>217</v>
      </c>
      <c r="D79" s="45" t="s">
        <v>189</v>
      </c>
      <c r="E79" s="45" t="s">
        <v>86</v>
      </c>
      <c r="F79" s="45" t="s">
        <v>247</v>
      </c>
      <c r="G79" s="45" t="s">
        <v>97</v>
      </c>
      <c r="H79" s="45">
        <v>50</v>
      </c>
      <c r="I79" s="45" t="s">
        <v>219</v>
      </c>
      <c r="J79" s="86" t="s">
        <v>248</v>
      </c>
      <c r="K79" s="81">
        <v>3029</v>
      </c>
      <c r="L79" s="82"/>
      <c r="M79" s="83">
        <f t="shared" si="2"/>
        <v>0</v>
      </c>
      <c r="N79" s="88"/>
    </row>
    <row r="80" s="73" customFormat="1" customHeight="1" spans="1:14">
      <c r="A80" s="32">
        <v>78</v>
      </c>
      <c r="B80" s="45" t="s">
        <v>84</v>
      </c>
      <c r="C80" s="45" t="s">
        <v>217</v>
      </c>
      <c r="D80" s="45" t="s">
        <v>66</v>
      </c>
      <c r="E80" s="45" t="s">
        <v>86</v>
      </c>
      <c r="F80" s="45" t="s">
        <v>249</v>
      </c>
      <c r="G80" s="45" t="s">
        <v>97</v>
      </c>
      <c r="H80" s="45">
        <v>50</v>
      </c>
      <c r="I80" s="45" t="s">
        <v>219</v>
      </c>
      <c r="J80" s="86" t="s">
        <v>250</v>
      </c>
      <c r="K80" s="81">
        <v>3135</v>
      </c>
      <c r="L80" s="82"/>
      <c r="M80" s="83">
        <f t="shared" si="2"/>
        <v>0</v>
      </c>
      <c r="N80" s="89"/>
    </row>
    <row r="81" s="73" customFormat="1" customHeight="1" spans="1:14">
      <c r="A81" s="32">
        <v>79</v>
      </c>
      <c r="B81" s="45" t="s">
        <v>84</v>
      </c>
      <c r="C81" s="45" t="s">
        <v>217</v>
      </c>
      <c r="D81" s="45" t="s">
        <v>66</v>
      </c>
      <c r="E81" s="45" t="s">
        <v>86</v>
      </c>
      <c r="F81" s="45" t="s">
        <v>251</v>
      </c>
      <c r="G81" s="45" t="s">
        <v>97</v>
      </c>
      <c r="H81" s="45">
        <v>25</v>
      </c>
      <c r="I81" s="45" t="s">
        <v>219</v>
      </c>
      <c r="J81" s="86" t="s">
        <v>252</v>
      </c>
      <c r="K81" s="81">
        <v>3364</v>
      </c>
      <c r="L81" s="82"/>
      <c r="M81" s="83">
        <f t="shared" si="2"/>
        <v>0</v>
      </c>
      <c r="N81" s="87" t="str">
        <f>_xlfn.DISPIMG("ID_73085E2C83D945B6B88FA1221623F9EB",1)</f>
        <v>=DISPIMG("ID_73085E2C83D945B6B88FA1221623F9EB",1)</v>
      </c>
    </row>
    <row r="82" s="73" customFormat="1" customHeight="1" spans="1:14">
      <c r="A82" s="32">
        <v>80</v>
      </c>
      <c r="B82" s="45" t="s">
        <v>84</v>
      </c>
      <c r="C82" s="45" t="s">
        <v>217</v>
      </c>
      <c r="D82" s="45" t="s">
        <v>66</v>
      </c>
      <c r="E82" s="45" t="s">
        <v>86</v>
      </c>
      <c r="F82" s="45" t="s">
        <v>253</v>
      </c>
      <c r="G82" s="45" t="s">
        <v>97</v>
      </c>
      <c r="H82" s="45">
        <v>10</v>
      </c>
      <c r="I82" s="45" t="s">
        <v>254</v>
      </c>
      <c r="J82" s="86" t="s">
        <v>255</v>
      </c>
      <c r="K82" s="81">
        <v>3977</v>
      </c>
      <c r="L82" s="82"/>
      <c r="M82" s="83">
        <f t="shared" si="2"/>
        <v>0</v>
      </c>
      <c r="N82" s="89"/>
    </row>
    <row r="83" s="73" customFormat="1" customHeight="1" spans="1:14">
      <c r="A83" s="32">
        <v>81</v>
      </c>
      <c r="B83" s="45" t="s">
        <v>84</v>
      </c>
      <c r="C83" s="45" t="s">
        <v>256</v>
      </c>
      <c r="D83" s="45" t="s">
        <v>40</v>
      </c>
      <c r="E83" s="45" t="s">
        <v>86</v>
      </c>
      <c r="F83" s="45" t="s">
        <v>257</v>
      </c>
      <c r="G83" s="45" t="s">
        <v>97</v>
      </c>
      <c r="H83" s="45">
        <v>5</v>
      </c>
      <c r="I83" s="45" t="s">
        <v>258</v>
      </c>
      <c r="J83" s="86" t="s">
        <v>259</v>
      </c>
      <c r="K83" s="81">
        <v>2677</v>
      </c>
      <c r="L83" s="82"/>
      <c r="M83" s="83">
        <f t="shared" si="2"/>
        <v>0</v>
      </c>
      <c r="N83" s="94" t="str">
        <f>_xlfn.DISPIMG("ID_43AEFEFB29C6402AAD699740C91E9678",1)</f>
        <v>=DISPIMG("ID_43AEFEFB29C6402AAD699740C91E9678",1)</v>
      </c>
    </row>
    <row r="84" s="73" customFormat="1" customHeight="1" spans="1:14">
      <c r="A84" s="32">
        <v>82</v>
      </c>
      <c r="B84" s="45" t="s">
        <v>84</v>
      </c>
      <c r="C84" s="45" t="s">
        <v>256</v>
      </c>
      <c r="D84" s="45" t="s">
        <v>47</v>
      </c>
      <c r="E84" s="45" t="s">
        <v>86</v>
      </c>
      <c r="F84" s="45" t="s">
        <v>260</v>
      </c>
      <c r="G84" s="45" t="s">
        <v>97</v>
      </c>
      <c r="H84" s="45">
        <v>5</v>
      </c>
      <c r="I84" s="45" t="s">
        <v>258</v>
      </c>
      <c r="J84" s="86" t="s">
        <v>261</v>
      </c>
      <c r="K84" s="81">
        <v>2924</v>
      </c>
      <c r="L84" s="82"/>
      <c r="M84" s="83">
        <f t="shared" si="2"/>
        <v>0</v>
      </c>
      <c r="N84" s="95"/>
    </row>
    <row r="85" s="73" customFormat="1" customHeight="1" spans="1:14">
      <c r="A85" s="32">
        <v>83</v>
      </c>
      <c r="B85" s="45" t="s">
        <v>84</v>
      </c>
      <c r="C85" s="45" t="s">
        <v>256</v>
      </c>
      <c r="D85" s="45" t="s">
        <v>47</v>
      </c>
      <c r="E85" s="45" t="s">
        <v>86</v>
      </c>
      <c r="F85" s="45" t="s">
        <v>262</v>
      </c>
      <c r="G85" s="45" t="s">
        <v>97</v>
      </c>
      <c r="H85" s="45">
        <v>5</v>
      </c>
      <c r="I85" s="45" t="s">
        <v>258</v>
      </c>
      <c r="J85" s="86" t="s">
        <v>263</v>
      </c>
      <c r="K85" s="81">
        <v>3113</v>
      </c>
      <c r="L85" s="82"/>
      <c r="M85" s="83">
        <f t="shared" si="2"/>
        <v>0</v>
      </c>
      <c r="N85" s="95"/>
    </row>
    <row r="86" s="73" customFormat="1" customHeight="1" spans="1:14">
      <c r="A86" s="32">
        <v>84</v>
      </c>
      <c r="B86" s="45" t="s">
        <v>84</v>
      </c>
      <c r="C86" s="45" t="s">
        <v>256</v>
      </c>
      <c r="D86" s="45" t="s">
        <v>186</v>
      </c>
      <c r="E86" s="45" t="s">
        <v>86</v>
      </c>
      <c r="F86" s="45" t="s">
        <v>264</v>
      </c>
      <c r="G86" s="45" t="s">
        <v>97</v>
      </c>
      <c r="H86" s="45">
        <v>5</v>
      </c>
      <c r="I86" s="45" t="s">
        <v>258</v>
      </c>
      <c r="J86" s="86" t="s">
        <v>265</v>
      </c>
      <c r="K86" s="81">
        <v>3249</v>
      </c>
      <c r="L86" s="82"/>
      <c r="M86" s="83">
        <f t="shared" si="2"/>
        <v>0</v>
      </c>
      <c r="N86" s="96"/>
    </row>
    <row r="87" s="73" customFormat="1" customHeight="1" spans="1:14">
      <c r="A87" s="32">
        <v>85</v>
      </c>
      <c r="B87" s="45" t="s">
        <v>84</v>
      </c>
      <c r="C87" s="45" t="s">
        <v>256</v>
      </c>
      <c r="D87" s="45" t="s">
        <v>189</v>
      </c>
      <c r="E87" s="45" t="s">
        <v>86</v>
      </c>
      <c r="F87" s="45" t="s">
        <v>266</v>
      </c>
      <c r="G87" s="45" t="s">
        <v>97</v>
      </c>
      <c r="H87" s="45">
        <v>5</v>
      </c>
      <c r="I87" s="45" t="s">
        <v>267</v>
      </c>
      <c r="J87" s="86" t="s">
        <v>268</v>
      </c>
      <c r="K87" s="81">
        <v>3461</v>
      </c>
      <c r="L87" s="82"/>
      <c r="M87" s="83">
        <f t="shared" si="2"/>
        <v>0</v>
      </c>
      <c r="N87" s="94" t="str">
        <f>_xlfn.DISPIMG("ID_43AEFEFB29C6402AAD699740C91E9678",1)</f>
        <v>=DISPIMG("ID_43AEFEFB29C6402AAD699740C91E9678",1)</v>
      </c>
    </row>
    <row r="88" s="73" customFormat="1" customHeight="1" spans="1:14">
      <c r="A88" s="32">
        <v>86</v>
      </c>
      <c r="B88" s="45" t="s">
        <v>84</v>
      </c>
      <c r="C88" s="45" t="s">
        <v>256</v>
      </c>
      <c r="D88" s="45" t="s">
        <v>66</v>
      </c>
      <c r="E88" s="45" t="s">
        <v>86</v>
      </c>
      <c r="F88" s="45" t="s">
        <v>269</v>
      </c>
      <c r="G88" s="45" t="s">
        <v>97</v>
      </c>
      <c r="H88" s="45">
        <v>5</v>
      </c>
      <c r="I88" s="45" t="s">
        <v>267</v>
      </c>
      <c r="J88" s="86" t="s">
        <v>270</v>
      </c>
      <c r="K88" s="81">
        <v>4073</v>
      </c>
      <c r="L88" s="82"/>
      <c r="M88" s="83">
        <f t="shared" si="2"/>
        <v>0</v>
      </c>
      <c r="N88" s="95"/>
    </row>
    <row r="89" s="73" customFormat="1" customHeight="1" spans="1:14">
      <c r="A89" s="32">
        <v>87</v>
      </c>
      <c r="B89" s="45" t="s">
        <v>84</v>
      </c>
      <c r="C89" s="45" t="s">
        <v>256</v>
      </c>
      <c r="D89" s="45" t="s">
        <v>66</v>
      </c>
      <c r="E89" s="45" t="s">
        <v>86</v>
      </c>
      <c r="F89" s="45" t="s">
        <v>271</v>
      </c>
      <c r="G89" s="45" t="s">
        <v>97</v>
      </c>
      <c r="H89" s="45">
        <v>5</v>
      </c>
      <c r="I89" s="45" t="s">
        <v>267</v>
      </c>
      <c r="J89" s="86" t="s">
        <v>272</v>
      </c>
      <c r="K89" s="81">
        <v>4152</v>
      </c>
      <c r="L89" s="82"/>
      <c r="M89" s="83">
        <f t="shared" si="2"/>
        <v>0</v>
      </c>
      <c r="N89" s="95"/>
    </row>
    <row r="90" s="73" customFormat="1" customHeight="1" spans="1:14">
      <c r="A90" s="32">
        <v>88</v>
      </c>
      <c r="B90" s="45" t="s">
        <v>84</v>
      </c>
      <c r="C90" s="45" t="s">
        <v>256</v>
      </c>
      <c r="D90" s="45" t="s">
        <v>66</v>
      </c>
      <c r="E90" s="45" t="s">
        <v>86</v>
      </c>
      <c r="F90" s="45" t="s">
        <v>273</v>
      </c>
      <c r="G90" s="45" t="s">
        <v>97</v>
      </c>
      <c r="H90" s="45">
        <v>5</v>
      </c>
      <c r="I90" s="45" t="s">
        <v>267</v>
      </c>
      <c r="J90" s="86" t="s">
        <v>274</v>
      </c>
      <c r="K90" s="81">
        <v>5071</v>
      </c>
      <c r="L90" s="82"/>
      <c r="M90" s="83">
        <f t="shared" si="2"/>
        <v>0</v>
      </c>
      <c r="N90" s="95"/>
    </row>
    <row r="91" s="73" customFormat="1" customHeight="1" spans="1:14">
      <c r="A91" s="32">
        <v>89</v>
      </c>
      <c r="B91" s="45" t="s">
        <v>84</v>
      </c>
      <c r="C91" s="45" t="s">
        <v>256</v>
      </c>
      <c r="D91" s="45" t="s">
        <v>66</v>
      </c>
      <c r="E91" s="45" t="s">
        <v>86</v>
      </c>
      <c r="F91" s="45" t="s">
        <v>275</v>
      </c>
      <c r="G91" s="45" t="s">
        <v>97</v>
      </c>
      <c r="H91" s="45">
        <v>5</v>
      </c>
      <c r="I91" s="45" t="s">
        <v>276</v>
      </c>
      <c r="J91" s="86" t="s">
        <v>277</v>
      </c>
      <c r="K91" s="81">
        <v>6834</v>
      </c>
      <c r="L91" s="82"/>
      <c r="M91" s="83">
        <f t="shared" si="2"/>
        <v>0</v>
      </c>
      <c r="N91" s="95"/>
    </row>
    <row r="92" s="73" customFormat="1" customHeight="1" spans="1:14">
      <c r="A92" s="32">
        <v>90</v>
      </c>
      <c r="B92" s="45" t="s">
        <v>84</v>
      </c>
      <c r="C92" s="45" t="s">
        <v>256</v>
      </c>
      <c r="D92" s="45" t="s">
        <v>278</v>
      </c>
      <c r="E92" s="45" t="s">
        <v>86</v>
      </c>
      <c r="F92" s="45" t="s">
        <v>279</v>
      </c>
      <c r="G92" s="45" t="s">
        <v>97</v>
      </c>
      <c r="H92" s="45">
        <v>5</v>
      </c>
      <c r="I92" s="45" t="s">
        <v>276</v>
      </c>
      <c r="J92" s="86" t="s">
        <v>280</v>
      </c>
      <c r="K92" s="81">
        <v>7619</v>
      </c>
      <c r="L92" s="82"/>
      <c r="M92" s="83">
        <f t="shared" si="2"/>
        <v>0</v>
      </c>
      <c r="N92" s="96"/>
    </row>
    <row r="93" s="73" customFormat="1" customHeight="1" spans="1:14">
      <c r="A93" s="32">
        <v>91</v>
      </c>
      <c r="B93" s="45" t="s">
        <v>84</v>
      </c>
      <c r="C93" s="45" t="s">
        <v>256</v>
      </c>
      <c r="D93" s="45" t="s">
        <v>95</v>
      </c>
      <c r="E93" s="45" t="s">
        <v>86</v>
      </c>
      <c r="F93" s="45" t="s">
        <v>281</v>
      </c>
      <c r="G93" s="45" t="s">
        <v>97</v>
      </c>
      <c r="H93" s="45">
        <v>5</v>
      </c>
      <c r="I93" s="45" t="s">
        <v>276</v>
      </c>
      <c r="J93" s="86" t="s">
        <v>282</v>
      </c>
      <c r="K93" s="81">
        <v>8127</v>
      </c>
      <c r="L93" s="82"/>
      <c r="M93" s="83">
        <f t="shared" si="2"/>
        <v>0</v>
      </c>
      <c r="N93" s="94" t="str">
        <f>_xlfn.DISPIMG("ID_43AEFEFB29C6402AAD699740C91E9678",1)</f>
        <v>=DISPIMG("ID_43AEFEFB29C6402AAD699740C91E9678",1)</v>
      </c>
    </row>
    <row r="94" s="73" customFormat="1" customHeight="1" spans="1:14">
      <c r="A94" s="32">
        <v>92</v>
      </c>
      <c r="B94" s="45" t="s">
        <v>84</v>
      </c>
      <c r="C94" s="45" t="s">
        <v>256</v>
      </c>
      <c r="D94" s="45" t="s">
        <v>100</v>
      </c>
      <c r="E94" s="45" t="s">
        <v>86</v>
      </c>
      <c r="F94" s="45" t="s">
        <v>283</v>
      </c>
      <c r="G94" s="45" t="s">
        <v>97</v>
      </c>
      <c r="H94" s="45">
        <v>5</v>
      </c>
      <c r="I94" s="45" t="s">
        <v>276</v>
      </c>
      <c r="J94" s="86" t="s">
        <v>284</v>
      </c>
      <c r="K94" s="81">
        <v>8674</v>
      </c>
      <c r="L94" s="82"/>
      <c r="M94" s="83">
        <f t="shared" si="2"/>
        <v>0</v>
      </c>
      <c r="N94" s="95"/>
    </row>
    <row r="95" s="73" customFormat="1" customHeight="1" spans="1:14">
      <c r="A95" s="32">
        <v>93</v>
      </c>
      <c r="B95" s="45" t="s">
        <v>84</v>
      </c>
      <c r="C95" s="45" t="s">
        <v>256</v>
      </c>
      <c r="D95" s="45" t="s">
        <v>103</v>
      </c>
      <c r="E95" s="45" t="s">
        <v>86</v>
      </c>
      <c r="F95" s="45" t="s">
        <v>285</v>
      </c>
      <c r="G95" s="45" t="s">
        <v>97</v>
      </c>
      <c r="H95" s="45">
        <v>5</v>
      </c>
      <c r="I95" s="45" t="s">
        <v>276</v>
      </c>
      <c r="J95" s="86" t="s">
        <v>286</v>
      </c>
      <c r="K95" s="81">
        <v>9745</v>
      </c>
      <c r="L95" s="82"/>
      <c r="M95" s="83">
        <f t="shared" si="2"/>
        <v>0</v>
      </c>
      <c r="N95" s="95"/>
    </row>
    <row r="96" s="73" customFormat="1" customHeight="1" spans="1:14">
      <c r="A96" s="32">
        <v>94</v>
      </c>
      <c r="B96" s="45" t="s">
        <v>84</v>
      </c>
      <c r="C96" s="45" t="s">
        <v>256</v>
      </c>
      <c r="D96" s="45" t="s">
        <v>106</v>
      </c>
      <c r="E96" s="45" t="s">
        <v>86</v>
      </c>
      <c r="F96" s="45" t="s">
        <v>287</v>
      </c>
      <c r="G96" s="45" t="s">
        <v>97</v>
      </c>
      <c r="H96" s="45">
        <v>5</v>
      </c>
      <c r="I96" s="45" t="s">
        <v>288</v>
      </c>
      <c r="J96" s="86" t="s">
        <v>289</v>
      </c>
      <c r="K96" s="81">
        <v>11010</v>
      </c>
      <c r="L96" s="82"/>
      <c r="M96" s="83">
        <f t="shared" si="2"/>
        <v>0</v>
      </c>
      <c r="N96" s="95"/>
    </row>
    <row r="97" s="73" customFormat="1" customHeight="1" spans="1:14">
      <c r="A97" s="32">
        <v>95</v>
      </c>
      <c r="B97" s="45" t="s">
        <v>84</v>
      </c>
      <c r="C97" s="45" t="s">
        <v>256</v>
      </c>
      <c r="D97" s="45" t="s">
        <v>109</v>
      </c>
      <c r="E97" s="45" t="s">
        <v>86</v>
      </c>
      <c r="F97" s="45" t="s">
        <v>290</v>
      </c>
      <c r="G97" s="45" t="s">
        <v>97</v>
      </c>
      <c r="H97" s="45">
        <v>3</v>
      </c>
      <c r="I97" s="45" t="s">
        <v>288</v>
      </c>
      <c r="J97" s="86" t="s">
        <v>291</v>
      </c>
      <c r="K97" s="81">
        <v>11591</v>
      </c>
      <c r="L97" s="82"/>
      <c r="M97" s="83">
        <f t="shared" si="2"/>
        <v>0</v>
      </c>
      <c r="N97" s="95"/>
    </row>
    <row r="98" s="73" customFormat="1" customHeight="1" spans="1:14">
      <c r="A98" s="32">
        <v>96</v>
      </c>
      <c r="B98" s="45" t="s">
        <v>84</v>
      </c>
      <c r="C98" s="45" t="s">
        <v>256</v>
      </c>
      <c r="D98" s="45" t="s">
        <v>116</v>
      </c>
      <c r="E98" s="45" t="s">
        <v>86</v>
      </c>
      <c r="F98" s="45" t="s">
        <v>292</v>
      </c>
      <c r="G98" s="45" t="s">
        <v>97</v>
      </c>
      <c r="H98" s="45">
        <v>3</v>
      </c>
      <c r="I98" s="45" t="s">
        <v>288</v>
      </c>
      <c r="J98" s="86" t="s">
        <v>293</v>
      </c>
      <c r="K98" s="81">
        <v>12870</v>
      </c>
      <c r="L98" s="82"/>
      <c r="M98" s="83">
        <f t="shared" si="2"/>
        <v>0</v>
      </c>
      <c r="N98" s="96"/>
    </row>
    <row r="99" s="73" customFormat="1" customHeight="1" spans="1:14">
      <c r="A99" s="32">
        <v>97</v>
      </c>
      <c r="B99" s="45" t="s">
        <v>84</v>
      </c>
      <c r="C99" s="45" t="s">
        <v>294</v>
      </c>
      <c r="D99" s="45" t="s">
        <v>86</v>
      </c>
      <c r="E99" s="45" t="s">
        <v>86</v>
      </c>
      <c r="F99" s="45" t="s">
        <v>295</v>
      </c>
      <c r="G99" s="45" t="s">
        <v>97</v>
      </c>
      <c r="H99" s="45">
        <v>3</v>
      </c>
      <c r="I99" s="45" t="s">
        <v>296</v>
      </c>
      <c r="J99" s="86" t="s">
        <v>297</v>
      </c>
      <c r="K99" s="81">
        <v>8675</v>
      </c>
      <c r="L99" s="82"/>
      <c r="M99" s="83">
        <f t="shared" si="2"/>
        <v>0</v>
      </c>
      <c r="N99" s="97" t="str">
        <f>_xlfn.DISPIMG("ID_F88ECAB74FEA4DF3A8783D607CEA4893",1)</f>
        <v>=DISPIMG("ID_F88ECAB74FEA4DF3A8783D607CEA4893",1)</v>
      </c>
    </row>
    <row r="100" s="73" customFormat="1" customHeight="1" spans="1:14">
      <c r="A100" s="32">
        <v>98</v>
      </c>
      <c r="B100" s="45" t="s">
        <v>84</v>
      </c>
      <c r="C100" s="45" t="s">
        <v>294</v>
      </c>
      <c r="D100" s="45" t="s">
        <v>86</v>
      </c>
      <c r="E100" s="45"/>
      <c r="F100" s="45" t="s">
        <v>298</v>
      </c>
      <c r="G100" s="45" t="s">
        <v>97</v>
      </c>
      <c r="H100" s="45">
        <v>3</v>
      </c>
      <c r="I100" s="45" t="s">
        <v>299</v>
      </c>
      <c r="J100" s="86" t="s">
        <v>300</v>
      </c>
      <c r="K100" s="81">
        <v>10734</v>
      </c>
      <c r="L100" s="82"/>
      <c r="M100" s="83">
        <f t="shared" si="2"/>
        <v>0</v>
      </c>
      <c r="N100" s="97"/>
    </row>
    <row r="101" s="73" customFormat="1" customHeight="1" spans="1:14">
      <c r="A101" s="32">
        <v>99</v>
      </c>
      <c r="B101" s="45" t="s">
        <v>84</v>
      </c>
      <c r="C101" s="45" t="s">
        <v>294</v>
      </c>
      <c r="D101" s="45" t="s">
        <v>86</v>
      </c>
      <c r="E101" s="45" t="s">
        <v>86</v>
      </c>
      <c r="F101" s="45" t="s">
        <v>301</v>
      </c>
      <c r="G101" s="45" t="s">
        <v>97</v>
      </c>
      <c r="H101" s="45">
        <v>3</v>
      </c>
      <c r="I101" s="45" t="s">
        <v>302</v>
      </c>
      <c r="J101" s="86" t="s">
        <v>303</v>
      </c>
      <c r="K101" s="81">
        <v>13041</v>
      </c>
      <c r="L101" s="82"/>
      <c r="M101" s="83">
        <f t="shared" si="2"/>
        <v>0</v>
      </c>
      <c r="N101" s="97"/>
    </row>
    <row r="102" s="73" customFormat="1" customHeight="1" spans="1:14">
      <c r="A102" s="32">
        <v>100</v>
      </c>
      <c r="B102" s="45" t="s">
        <v>84</v>
      </c>
      <c r="C102" s="45" t="s">
        <v>294</v>
      </c>
      <c r="D102" s="45" t="s">
        <v>86</v>
      </c>
      <c r="E102" s="45" t="s">
        <v>86</v>
      </c>
      <c r="F102" s="45" t="s">
        <v>304</v>
      </c>
      <c r="G102" s="45" t="s">
        <v>97</v>
      </c>
      <c r="H102" s="45">
        <v>3</v>
      </c>
      <c r="I102" s="45" t="s">
        <v>305</v>
      </c>
      <c r="J102" s="86" t="s">
        <v>306</v>
      </c>
      <c r="K102" s="81">
        <v>16672</v>
      </c>
      <c r="L102" s="82"/>
      <c r="M102" s="83">
        <f t="shared" si="2"/>
        <v>0</v>
      </c>
      <c r="N102" s="97"/>
    </row>
    <row r="103" ht="75" customHeight="1" spans="1:14">
      <c r="A103" s="32">
        <v>101</v>
      </c>
      <c r="B103" s="92" t="s">
        <v>7</v>
      </c>
      <c r="C103" s="93"/>
      <c r="D103" s="93"/>
      <c r="E103" s="93"/>
      <c r="F103" s="93"/>
      <c r="G103" s="93"/>
      <c r="H103" s="93"/>
      <c r="I103" s="93"/>
      <c r="J103" s="93"/>
      <c r="K103" s="93"/>
      <c r="L103" s="98"/>
      <c r="M103" s="8">
        <f>SUM(M3:M102)</f>
        <v>0</v>
      </c>
      <c r="N103" s="45"/>
    </row>
  </sheetData>
  <autoFilter xmlns:etc="http://www.wps.cn/officeDocument/2017/etCustomData" ref="A1:N103" etc:filterBottomFollowUsedRange="0">
    <extLst/>
  </autoFilter>
  <mergeCells count="22">
    <mergeCell ref="A1:N1"/>
    <mergeCell ref="B103:L103"/>
    <mergeCell ref="N21:N22"/>
    <mergeCell ref="N23:N26"/>
    <mergeCell ref="N27:N28"/>
    <mergeCell ref="N29:N32"/>
    <mergeCell ref="N33:N38"/>
    <mergeCell ref="N39:N40"/>
    <mergeCell ref="N41:N44"/>
    <mergeCell ref="N45:N50"/>
    <mergeCell ref="N51:N56"/>
    <mergeCell ref="N57:N58"/>
    <mergeCell ref="N59:N62"/>
    <mergeCell ref="N63:N64"/>
    <mergeCell ref="N65:N68"/>
    <mergeCell ref="N69:N74"/>
    <mergeCell ref="N75:N80"/>
    <mergeCell ref="N81:N82"/>
    <mergeCell ref="N83:N86"/>
    <mergeCell ref="N87:N92"/>
    <mergeCell ref="N93:N98"/>
    <mergeCell ref="N99:N102"/>
  </mergeCells>
  <pageMargins left="0.432638888888889" right="0.156944444444444" top="0.314583333333333" bottom="0.196527777777778" header="0.196527777777778" footer="0.275"/>
  <pageSetup paperSize="9" scale="71" fitToHeight="0" orientation="landscape" horizontalDpi="600"/>
  <headerFooter/>
  <ignoredErrors>
    <ignoredError sqref="B1:N1 A103:L103 N94:N103 N89:N92 N82:N86 N70 N65:N68 N59:N62 N40:N44 N29:N38 N2:N26 I3:J102 A3:G102 A2:J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"/>
  <sheetViews>
    <sheetView zoomScale="85" zoomScaleNormal="85" workbookViewId="0">
      <pane ySplit="2" topLeftCell="A52" activePane="bottomLeft" state="frozen"/>
      <selection/>
      <selection pane="bottomLeft" activeCell="H2" sqref="H$1:H$1048576"/>
    </sheetView>
  </sheetViews>
  <sheetFormatPr defaultColWidth="9" defaultRowHeight="12"/>
  <cols>
    <col min="1" max="1" width="9" style="18"/>
    <col min="2" max="2" width="14.75" style="18" customWidth="1"/>
    <col min="3" max="3" width="22.7833333333333" style="18" customWidth="1"/>
    <col min="4" max="4" width="15.3833333333333" style="18" customWidth="1"/>
    <col min="5" max="5" width="23" style="18" customWidth="1"/>
    <col min="6" max="6" width="26.6166666666667" style="18" customWidth="1"/>
    <col min="7" max="7" width="7.78333333333333" style="18" customWidth="1"/>
    <col min="8" max="8" width="11.475" style="21" customWidth="1"/>
    <col min="9" max="11" width="11.475" style="22" customWidth="1"/>
    <col min="12" max="12" width="12.5" style="18" customWidth="1"/>
    <col min="13" max="13" width="16.7583333333333" style="18" customWidth="1"/>
    <col min="14" max="16384" width="9" style="18"/>
  </cols>
  <sheetData>
    <row r="1" s="18" customFormat="1" ht="45" customHeight="1" spans="1:12">
      <c r="A1" s="23" t="s">
        <v>5</v>
      </c>
      <c r="B1" s="23"/>
      <c r="C1" s="23"/>
      <c r="D1" s="23"/>
      <c r="E1" s="23"/>
      <c r="F1" s="23"/>
      <c r="G1" s="23"/>
      <c r="H1" s="24"/>
      <c r="I1" s="51"/>
      <c r="J1" s="51"/>
      <c r="K1" s="51"/>
      <c r="L1" s="23"/>
    </row>
    <row r="2" s="19" customFormat="1" ht="33" customHeight="1" spans="1:13">
      <c r="A2" s="25" t="s">
        <v>1</v>
      </c>
      <c r="B2" s="25" t="s">
        <v>9</v>
      </c>
      <c r="C2" s="25" t="s">
        <v>10</v>
      </c>
      <c r="D2" s="25" t="s">
        <v>13</v>
      </c>
      <c r="E2" s="25" t="s">
        <v>16</v>
      </c>
      <c r="F2" s="25" t="s">
        <v>17</v>
      </c>
      <c r="G2" s="25" t="s">
        <v>14</v>
      </c>
      <c r="H2" s="26" t="s">
        <v>15</v>
      </c>
      <c r="I2" s="52" t="s">
        <v>307</v>
      </c>
      <c r="J2" s="7" t="s">
        <v>19</v>
      </c>
      <c r="K2" s="8" t="s">
        <v>3</v>
      </c>
      <c r="L2" s="25" t="s">
        <v>20</v>
      </c>
      <c r="M2" s="25" t="s">
        <v>308</v>
      </c>
    </row>
    <row r="3" s="20" customFormat="1" ht="42.75" spans="1:13">
      <c r="A3" s="27">
        <v>1</v>
      </c>
      <c r="B3" s="28" t="s">
        <v>309</v>
      </c>
      <c r="C3" s="28" t="s">
        <v>310</v>
      </c>
      <c r="D3" s="28" t="s">
        <v>311</v>
      </c>
      <c r="E3" s="28" t="s">
        <v>311</v>
      </c>
      <c r="F3" s="29" t="s">
        <v>312</v>
      </c>
      <c r="G3" s="30" t="s">
        <v>313</v>
      </c>
      <c r="H3" s="31">
        <v>150</v>
      </c>
      <c r="I3" s="53">
        <v>19</v>
      </c>
      <c r="J3" s="54"/>
      <c r="K3" s="54"/>
      <c r="L3" s="55" t="str">
        <f>_xlfn.DISPIMG("ID_D7F424479A584897A8A0B5626FC88E43",1)</f>
        <v>=DISPIMG("ID_D7F424479A584897A8A0B5626FC88E43",1)</v>
      </c>
      <c r="M3" s="32" t="s">
        <v>314</v>
      </c>
    </row>
    <row r="4" s="20" customFormat="1" ht="42.75" spans="1:13">
      <c r="A4" s="27">
        <v>2</v>
      </c>
      <c r="B4" s="28" t="s">
        <v>309</v>
      </c>
      <c r="C4" s="28" t="s">
        <v>310</v>
      </c>
      <c r="D4" s="28" t="s">
        <v>315</v>
      </c>
      <c r="E4" s="28" t="s">
        <v>315</v>
      </c>
      <c r="F4" s="29" t="s">
        <v>312</v>
      </c>
      <c r="G4" s="30" t="s">
        <v>313</v>
      </c>
      <c r="H4" s="31">
        <v>1500</v>
      </c>
      <c r="I4" s="53">
        <v>28</v>
      </c>
      <c r="J4" s="54"/>
      <c r="K4" s="54"/>
      <c r="L4" s="55" t="str">
        <f>_xlfn.DISPIMG("ID_28D13B8D913E46DFBCEAC713526C850B",1)</f>
        <v>=DISPIMG("ID_28D13B8D913E46DFBCEAC713526C850B",1)</v>
      </c>
      <c r="M4" s="32" t="s">
        <v>314</v>
      </c>
    </row>
    <row r="5" s="20" customFormat="1" ht="42.75" spans="1:13">
      <c r="A5" s="27">
        <v>3</v>
      </c>
      <c r="B5" s="28" t="s">
        <v>309</v>
      </c>
      <c r="C5" s="28" t="s">
        <v>310</v>
      </c>
      <c r="D5" s="28" t="s">
        <v>316</v>
      </c>
      <c r="E5" s="28" t="s">
        <v>316</v>
      </c>
      <c r="F5" s="29" t="s">
        <v>312</v>
      </c>
      <c r="G5" s="30" t="s">
        <v>313</v>
      </c>
      <c r="H5" s="31">
        <v>500</v>
      </c>
      <c r="I5" s="53">
        <v>39</v>
      </c>
      <c r="J5" s="54"/>
      <c r="K5" s="54"/>
      <c r="L5" s="55" t="str">
        <f>_xlfn.DISPIMG("ID_D968D773E9A54DF880FDD279E1C20CDE",1)</f>
        <v>=DISPIMG("ID_D968D773E9A54DF880FDD279E1C20CDE",1)</v>
      </c>
      <c r="M5" s="32" t="s">
        <v>314</v>
      </c>
    </row>
    <row r="6" s="20" customFormat="1" ht="42.75" spans="1:13">
      <c r="A6" s="27">
        <v>4</v>
      </c>
      <c r="B6" s="28" t="s">
        <v>309</v>
      </c>
      <c r="C6" s="28" t="s">
        <v>310</v>
      </c>
      <c r="D6" s="28" t="s">
        <v>317</v>
      </c>
      <c r="E6" s="28" t="s">
        <v>317</v>
      </c>
      <c r="F6" s="29" t="s">
        <v>318</v>
      </c>
      <c r="G6" s="30" t="s">
        <v>313</v>
      </c>
      <c r="H6" s="31">
        <v>1500</v>
      </c>
      <c r="I6" s="53">
        <v>45</v>
      </c>
      <c r="J6" s="54"/>
      <c r="K6" s="54"/>
      <c r="L6" s="55" t="str">
        <f>_xlfn.DISPIMG("ID_C65918DBD1AC43119DFB581D28D13B4A",1)</f>
        <v>=DISPIMG("ID_C65918DBD1AC43119DFB581D28D13B4A",1)</v>
      </c>
      <c r="M6" s="32" t="s">
        <v>314</v>
      </c>
    </row>
    <row r="7" s="20" customFormat="1" ht="42.75" spans="1:13">
      <c r="A7" s="27">
        <v>5</v>
      </c>
      <c r="B7" s="28" t="s">
        <v>309</v>
      </c>
      <c r="C7" s="28" t="s">
        <v>310</v>
      </c>
      <c r="D7" s="28" t="s">
        <v>319</v>
      </c>
      <c r="E7" s="28" t="s">
        <v>319</v>
      </c>
      <c r="F7" s="29" t="s">
        <v>318</v>
      </c>
      <c r="G7" s="30" t="s">
        <v>313</v>
      </c>
      <c r="H7" s="31">
        <v>500</v>
      </c>
      <c r="I7" s="53">
        <v>67</v>
      </c>
      <c r="J7" s="54"/>
      <c r="K7" s="54"/>
      <c r="L7" s="55" t="str">
        <f>_xlfn.DISPIMG("ID_249EF87BAA7543CAA90E88A735F552E7",1)</f>
        <v>=DISPIMG("ID_249EF87BAA7543CAA90E88A735F552E7",1)</v>
      </c>
      <c r="M7" s="32" t="s">
        <v>314</v>
      </c>
    </row>
    <row r="8" s="20" customFormat="1" ht="42.75" spans="1:13">
      <c r="A8" s="27">
        <v>6</v>
      </c>
      <c r="B8" s="28" t="s">
        <v>309</v>
      </c>
      <c r="C8" s="28" t="s">
        <v>310</v>
      </c>
      <c r="D8" s="28" t="s">
        <v>320</v>
      </c>
      <c r="E8" s="28" t="s">
        <v>320</v>
      </c>
      <c r="F8" s="29" t="s">
        <v>321</v>
      </c>
      <c r="G8" s="30" t="s">
        <v>313</v>
      </c>
      <c r="H8" s="31">
        <v>500</v>
      </c>
      <c r="I8" s="53">
        <v>79</v>
      </c>
      <c r="J8" s="54"/>
      <c r="K8" s="54"/>
      <c r="L8" s="55" t="str">
        <f>_xlfn.DISPIMG("ID_249EF87BAA7543CAA90E88A735F552E7",1)</f>
        <v>=DISPIMG("ID_249EF87BAA7543CAA90E88A735F552E7",1)</v>
      </c>
      <c r="M8" s="32" t="s">
        <v>314</v>
      </c>
    </row>
    <row r="9" s="20" customFormat="1" ht="42.75" spans="1:13">
      <c r="A9" s="27">
        <v>7</v>
      </c>
      <c r="B9" s="28" t="s">
        <v>309</v>
      </c>
      <c r="C9" s="28" t="s">
        <v>310</v>
      </c>
      <c r="D9" s="28" t="s">
        <v>322</v>
      </c>
      <c r="E9" s="28" t="s">
        <v>322</v>
      </c>
      <c r="F9" s="29" t="s">
        <v>321</v>
      </c>
      <c r="G9" s="30" t="s">
        <v>313</v>
      </c>
      <c r="H9" s="31">
        <v>50</v>
      </c>
      <c r="I9" s="53">
        <v>91</v>
      </c>
      <c r="J9" s="54"/>
      <c r="K9" s="54"/>
      <c r="L9" s="55" t="str">
        <f>_xlfn.DISPIMG("ID_6BCC9E3E92CB4FFC9D5EABD56E66ECCE",1)</f>
        <v>=DISPIMG("ID_6BCC9E3E92CB4FFC9D5EABD56E66ECCE",1)</v>
      </c>
      <c r="M9" s="32" t="s">
        <v>314</v>
      </c>
    </row>
    <row r="10" s="20" customFormat="1" ht="42.75" spans="1:13">
      <c r="A10" s="27">
        <v>8</v>
      </c>
      <c r="B10" s="28" t="s">
        <v>309</v>
      </c>
      <c r="C10" s="28" t="s">
        <v>310</v>
      </c>
      <c r="D10" s="28" t="s">
        <v>323</v>
      </c>
      <c r="E10" s="28" t="s">
        <v>323</v>
      </c>
      <c r="F10" s="29" t="s">
        <v>321</v>
      </c>
      <c r="G10" s="30" t="s">
        <v>313</v>
      </c>
      <c r="H10" s="31">
        <v>500</v>
      </c>
      <c r="I10" s="53">
        <v>103</v>
      </c>
      <c r="J10" s="54"/>
      <c r="K10" s="54"/>
      <c r="L10" s="55" t="str">
        <f>_xlfn.DISPIMG("ID_54A4237699384B32BDC1895A828880B5",1)</f>
        <v>=DISPIMG("ID_54A4237699384B32BDC1895A828880B5",1)</v>
      </c>
      <c r="M10" s="32" t="s">
        <v>314</v>
      </c>
    </row>
    <row r="11" s="20" customFormat="1" ht="42.75" spans="1:13">
      <c r="A11" s="27">
        <v>9</v>
      </c>
      <c r="B11" s="28" t="s">
        <v>309</v>
      </c>
      <c r="C11" s="28" t="s">
        <v>310</v>
      </c>
      <c r="D11" s="28" t="s">
        <v>324</v>
      </c>
      <c r="E11" s="28" t="s">
        <v>324</v>
      </c>
      <c r="F11" s="29" t="s">
        <v>325</v>
      </c>
      <c r="G11" s="30" t="s">
        <v>313</v>
      </c>
      <c r="H11" s="31">
        <v>250</v>
      </c>
      <c r="I11" s="53">
        <v>134</v>
      </c>
      <c r="J11" s="54"/>
      <c r="K11" s="54"/>
      <c r="L11" s="55" t="str">
        <f>_xlfn.DISPIMG("ID_C89D4B5EB4634A4FB4129898C87CCB3E",1)</f>
        <v>=DISPIMG("ID_C89D4B5EB4634A4FB4129898C87CCB3E",1)</v>
      </c>
      <c r="M11" s="32" t="s">
        <v>314</v>
      </c>
    </row>
    <row r="12" s="20" customFormat="1" ht="42.75" spans="1:13">
      <c r="A12" s="27">
        <v>10</v>
      </c>
      <c r="B12" s="28" t="s">
        <v>309</v>
      </c>
      <c r="C12" s="28" t="s">
        <v>310</v>
      </c>
      <c r="D12" s="28" t="s">
        <v>326</v>
      </c>
      <c r="E12" s="28" t="s">
        <v>326</v>
      </c>
      <c r="F12" s="29" t="s">
        <v>325</v>
      </c>
      <c r="G12" s="30" t="s">
        <v>313</v>
      </c>
      <c r="H12" s="31">
        <v>200</v>
      </c>
      <c r="I12" s="53">
        <v>180</v>
      </c>
      <c r="J12" s="54"/>
      <c r="K12" s="54"/>
      <c r="L12" s="55" t="str">
        <f>_xlfn.DISPIMG("ID_FC92C3136F0341AD966D763C71A50081",1)</f>
        <v>=DISPIMG("ID_FC92C3136F0341AD966D763C71A50081",1)</v>
      </c>
      <c r="M12" s="32" t="s">
        <v>314</v>
      </c>
    </row>
    <row r="13" s="20" customFormat="1" ht="42.75" spans="1:13">
      <c r="A13" s="27">
        <v>11</v>
      </c>
      <c r="B13" s="28" t="s">
        <v>309</v>
      </c>
      <c r="C13" s="28" t="s">
        <v>310</v>
      </c>
      <c r="D13" s="28" t="s">
        <v>327</v>
      </c>
      <c r="E13" s="28" t="s">
        <v>327</v>
      </c>
      <c r="F13" s="29" t="s">
        <v>328</v>
      </c>
      <c r="G13" s="30" t="s">
        <v>313</v>
      </c>
      <c r="H13" s="31">
        <v>100</v>
      </c>
      <c r="I13" s="53">
        <v>221</v>
      </c>
      <c r="J13" s="54"/>
      <c r="K13" s="54"/>
      <c r="L13" s="55" t="str">
        <f>_xlfn.DISPIMG("ID_D95F72E34A3D4F88B8C618F2DE756960",1)</f>
        <v>=DISPIMG("ID_D95F72E34A3D4F88B8C618F2DE756960",1)</v>
      </c>
      <c r="M13" s="32" t="s">
        <v>314</v>
      </c>
    </row>
    <row r="14" s="20" customFormat="1" ht="41.35" spans="1:13">
      <c r="A14" s="27">
        <v>12</v>
      </c>
      <c r="B14" s="28" t="s">
        <v>309</v>
      </c>
      <c r="C14" s="28" t="s">
        <v>329</v>
      </c>
      <c r="D14" s="28" t="s">
        <v>311</v>
      </c>
      <c r="E14" s="29" t="s">
        <v>330</v>
      </c>
      <c r="F14" s="29" t="s">
        <v>331</v>
      </c>
      <c r="G14" s="30" t="s">
        <v>313</v>
      </c>
      <c r="H14" s="31">
        <v>100</v>
      </c>
      <c r="I14" s="53">
        <v>4</v>
      </c>
      <c r="J14" s="54"/>
      <c r="K14" s="54"/>
      <c r="L14" s="56" t="str">
        <f>_xlfn.DISPIMG("ID_D2E0EFB4249D421C9DBB4F625C3F1E33",1)</f>
        <v>=DISPIMG("ID_D2E0EFB4249D421C9DBB4F625C3F1E33",1)</v>
      </c>
      <c r="M14" s="32" t="s">
        <v>332</v>
      </c>
    </row>
    <row r="15" s="20" customFormat="1" ht="41.7" spans="1:13">
      <c r="A15" s="27">
        <v>13</v>
      </c>
      <c r="B15" s="28" t="s">
        <v>309</v>
      </c>
      <c r="C15" s="28" t="s">
        <v>329</v>
      </c>
      <c r="D15" s="28" t="s">
        <v>315</v>
      </c>
      <c r="E15" s="29" t="s">
        <v>333</v>
      </c>
      <c r="F15" s="29" t="s">
        <v>334</v>
      </c>
      <c r="G15" s="30" t="s">
        <v>313</v>
      </c>
      <c r="H15" s="31">
        <v>1500</v>
      </c>
      <c r="I15" s="53">
        <v>5</v>
      </c>
      <c r="J15" s="54"/>
      <c r="K15" s="54"/>
      <c r="L15" s="56" t="str">
        <f>_xlfn.DISPIMG("ID_C9B0E386F2E241669A9CCE413ADA1C64",1)</f>
        <v>=DISPIMG("ID_C9B0E386F2E241669A9CCE413ADA1C64",1)</v>
      </c>
      <c r="M15" s="32" t="s">
        <v>332</v>
      </c>
    </row>
    <row r="16" s="20" customFormat="1" ht="41.7" spans="1:13">
      <c r="A16" s="27">
        <v>14</v>
      </c>
      <c r="B16" s="28" t="s">
        <v>309</v>
      </c>
      <c r="C16" s="28" t="s">
        <v>329</v>
      </c>
      <c r="D16" s="28" t="s">
        <v>316</v>
      </c>
      <c r="E16" s="29" t="s">
        <v>333</v>
      </c>
      <c r="F16" s="29" t="s">
        <v>334</v>
      </c>
      <c r="G16" s="30" t="s">
        <v>313</v>
      </c>
      <c r="H16" s="31">
        <v>500</v>
      </c>
      <c r="I16" s="53">
        <v>6</v>
      </c>
      <c r="J16" s="54"/>
      <c r="K16" s="54"/>
      <c r="L16" s="56" t="str">
        <f>_xlfn.DISPIMG("ID_D87C5A5F149A4B54A79DEB5F9FC4C0F1",1)</f>
        <v>=DISPIMG("ID_D87C5A5F149A4B54A79DEB5F9FC4C0F1",1)</v>
      </c>
      <c r="M16" s="32" t="s">
        <v>332</v>
      </c>
    </row>
    <row r="17" s="20" customFormat="1" ht="41.35" spans="1:13">
      <c r="A17" s="27">
        <v>15</v>
      </c>
      <c r="B17" s="28" t="s">
        <v>309</v>
      </c>
      <c r="C17" s="28" t="s">
        <v>329</v>
      </c>
      <c r="D17" s="28" t="s">
        <v>317</v>
      </c>
      <c r="E17" s="29" t="s">
        <v>333</v>
      </c>
      <c r="F17" s="29" t="s">
        <v>334</v>
      </c>
      <c r="G17" s="30" t="s">
        <v>313</v>
      </c>
      <c r="H17" s="31">
        <v>1500</v>
      </c>
      <c r="I17" s="53">
        <v>7</v>
      </c>
      <c r="J17" s="54"/>
      <c r="K17" s="54"/>
      <c r="L17" s="56" t="str">
        <f>_xlfn.DISPIMG("ID_98479A4CEC6545D0A002F49BBC7ECD6E",1)</f>
        <v>=DISPIMG("ID_98479A4CEC6545D0A002F49BBC7ECD6E",1)</v>
      </c>
      <c r="M17" s="32" t="s">
        <v>332</v>
      </c>
    </row>
    <row r="18" s="20" customFormat="1" ht="41.35" spans="1:13">
      <c r="A18" s="27">
        <v>16</v>
      </c>
      <c r="B18" s="28" t="s">
        <v>309</v>
      </c>
      <c r="C18" s="28" t="s">
        <v>329</v>
      </c>
      <c r="D18" s="28" t="s">
        <v>319</v>
      </c>
      <c r="E18" s="29" t="s">
        <v>333</v>
      </c>
      <c r="F18" s="29" t="s">
        <v>334</v>
      </c>
      <c r="G18" s="30" t="s">
        <v>313</v>
      </c>
      <c r="H18" s="31">
        <v>500</v>
      </c>
      <c r="I18" s="53">
        <v>8</v>
      </c>
      <c r="J18" s="54"/>
      <c r="K18" s="54"/>
      <c r="L18" s="56" t="str">
        <f>_xlfn.DISPIMG("ID_03D5A6D8DC5F4510A26F44AE5C6CA27A",1)</f>
        <v>=DISPIMG("ID_03D5A6D8DC5F4510A26F44AE5C6CA27A",1)</v>
      </c>
      <c r="M18" s="32" t="s">
        <v>332</v>
      </c>
    </row>
    <row r="19" s="20" customFormat="1" ht="41.7" spans="1:13">
      <c r="A19" s="27">
        <v>17</v>
      </c>
      <c r="B19" s="28" t="s">
        <v>309</v>
      </c>
      <c r="C19" s="28" t="s">
        <v>329</v>
      </c>
      <c r="D19" s="28" t="s">
        <v>320</v>
      </c>
      <c r="E19" s="29" t="s">
        <v>333</v>
      </c>
      <c r="F19" s="29" t="s">
        <v>334</v>
      </c>
      <c r="G19" s="30" t="s">
        <v>313</v>
      </c>
      <c r="H19" s="31">
        <v>500</v>
      </c>
      <c r="I19" s="53">
        <v>10</v>
      </c>
      <c r="J19" s="54"/>
      <c r="K19" s="54"/>
      <c r="L19" s="56" t="str">
        <f>_xlfn.DISPIMG("ID_6EB18AB27D8B4F8FBF39D2897FDB3241",1)</f>
        <v>=DISPIMG("ID_6EB18AB27D8B4F8FBF39D2897FDB3241",1)</v>
      </c>
      <c r="M19" s="32" t="s">
        <v>335</v>
      </c>
    </row>
    <row r="20" s="20" customFormat="1" ht="41.7" spans="1:13">
      <c r="A20" s="27">
        <v>18</v>
      </c>
      <c r="B20" s="28" t="s">
        <v>309</v>
      </c>
      <c r="C20" s="28" t="s">
        <v>329</v>
      </c>
      <c r="D20" s="28" t="s">
        <v>322</v>
      </c>
      <c r="E20" s="29" t="s">
        <v>333</v>
      </c>
      <c r="F20" s="29" t="s">
        <v>334</v>
      </c>
      <c r="G20" s="30" t="s">
        <v>313</v>
      </c>
      <c r="H20" s="31">
        <v>50</v>
      </c>
      <c r="I20" s="53">
        <v>11</v>
      </c>
      <c r="J20" s="54"/>
      <c r="K20" s="54"/>
      <c r="L20" s="56" t="str">
        <f>_xlfn.DISPIMG("ID_7E40CE2DCCFF4E298DCC1B42EEA2087C",1)</f>
        <v>=DISPIMG("ID_7E40CE2DCCFF4E298DCC1B42EEA2087C",1)</v>
      </c>
      <c r="M20" s="32" t="s">
        <v>332</v>
      </c>
    </row>
    <row r="21" s="20" customFormat="1" ht="41.7" spans="1:13">
      <c r="A21" s="27">
        <v>19</v>
      </c>
      <c r="B21" s="28" t="s">
        <v>309</v>
      </c>
      <c r="C21" s="28" t="s">
        <v>329</v>
      </c>
      <c r="D21" s="28" t="s">
        <v>323</v>
      </c>
      <c r="E21" s="29" t="s">
        <v>333</v>
      </c>
      <c r="F21" s="29" t="s">
        <v>334</v>
      </c>
      <c r="G21" s="30" t="s">
        <v>313</v>
      </c>
      <c r="H21" s="31">
        <v>500</v>
      </c>
      <c r="I21" s="53">
        <v>12</v>
      </c>
      <c r="J21" s="54"/>
      <c r="K21" s="54"/>
      <c r="L21" s="56" t="str">
        <f>_xlfn.DISPIMG("ID_9240CAA68AAC4D32904CA7DF10BAC7F3",1)</f>
        <v>=DISPIMG("ID_9240CAA68AAC4D32904CA7DF10BAC7F3",1)</v>
      </c>
      <c r="M21" s="32" t="s">
        <v>332</v>
      </c>
    </row>
    <row r="22" s="20" customFormat="1" ht="41.7" spans="1:13">
      <c r="A22" s="27">
        <v>20</v>
      </c>
      <c r="B22" s="28" t="s">
        <v>309</v>
      </c>
      <c r="C22" s="28" t="s">
        <v>329</v>
      </c>
      <c r="D22" s="28" t="s">
        <v>324</v>
      </c>
      <c r="E22" s="29" t="s">
        <v>333</v>
      </c>
      <c r="F22" s="29" t="s">
        <v>334</v>
      </c>
      <c r="G22" s="30" t="s">
        <v>313</v>
      </c>
      <c r="H22" s="31">
        <v>250</v>
      </c>
      <c r="I22" s="53">
        <v>13</v>
      </c>
      <c r="J22" s="54"/>
      <c r="K22" s="54"/>
      <c r="L22" s="56" t="str">
        <f>_xlfn.DISPIMG("ID_AABB6248447F46F086382811AD126507",1)</f>
        <v>=DISPIMG("ID_AABB6248447F46F086382811AD126507",1)</v>
      </c>
      <c r="M22" s="32" t="s">
        <v>332</v>
      </c>
    </row>
    <row r="23" s="20" customFormat="1" ht="41.7" spans="1:13">
      <c r="A23" s="27">
        <v>21</v>
      </c>
      <c r="B23" s="28" t="s">
        <v>309</v>
      </c>
      <c r="C23" s="28" t="s">
        <v>329</v>
      </c>
      <c r="D23" s="28" t="s">
        <v>326</v>
      </c>
      <c r="E23" s="29" t="s">
        <v>333</v>
      </c>
      <c r="F23" s="29" t="s">
        <v>334</v>
      </c>
      <c r="G23" s="30" t="s">
        <v>313</v>
      </c>
      <c r="H23" s="31">
        <v>250</v>
      </c>
      <c r="I23" s="53">
        <v>16</v>
      </c>
      <c r="J23" s="54"/>
      <c r="K23" s="54"/>
      <c r="L23" s="56" t="str">
        <f>_xlfn.DISPIMG("ID_595735D6A78F46A2BDA7C6B8570BEAA4",1)</f>
        <v>=DISPIMG("ID_595735D6A78F46A2BDA7C6B8570BEAA4",1)</v>
      </c>
      <c r="M23" s="32" t="s">
        <v>332</v>
      </c>
    </row>
    <row r="24" s="20" customFormat="1" ht="41.7" spans="1:13">
      <c r="A24" s="27">
        <v>22</v>
      </c>
      <c r="B24" s="28" t="s">
        <v>309</v>
      </c>
      <c r="C24" s="28" t="s">
        <v>329</v>
      </c>
      <c r="D24" s="28" t="s">
        <v>327</v>
      </c>
      <c r="E24" s="29" t="s">
        <v>333</v>
      </c>
      <c r="F24" s="29" t="s">
        <v>334</v>
      </c>
      <c r="G24" s="30" t="s">
        <v>313</v>
      </c>
      <c r="H24" s="31">
        <v>100</v>
      </c>
      <c r="I24" s="53">
        <v>19</v>
      </c>
      <c r="J24" s="54"/>
      <c r="K24" s="54"/>
      <c r="L24" s="56" t="str">
        <f>_xlfn.DISPIMG("ID_CAB00BFB07CD4E7391AEEE9D61D25A85",1)</f>
        <v>=DISPIMG("ID_CAB00BFB07CD4E7391AEEE9D61D25A85",1)</v>
      </c>
      <c r="M24" s="32" t="s">
        <v>332</v>
      </c>
    </row>
    <row r="25" s="20" customFormat="1" ht="34.2" spans="1:13">
      <c r="A25" s="27">
        <v>23</v>
      </c>
      <c r="B25" s="28" t="s">
        <v>309</v>
      </c>
      <c r="C25" s="28" t="s">
        <v>336</v>
      </c>
      <c r="D25" s="28" t="s">
        <v>337</v>
      </c>
      <c r="E25" s="28" t="s">
        <v>337</v>
      </c>
      <c r="F25" s="29" t="s">
        <v>338</v>
      </c>
      <c r="G25" s="30" t="s">
        <v>313</v>
      </c>
      <c r="H25" s="31">
        <v>500</v>
      </c>
      <c r="I25" s="53">
        <v>4</v>
      </c>
      <c r="J25" s="54"/>
      <c r="K25" s="54"/>
      <c r="L25" s="56" t="str">
        <f>_xlfn.DISPIMG("ID_2B737B95127946B399974F552DA2441D",1)</f>
        <v>=DISPIMG("ID_2B737B95127946B399974F552DA2441D",1)</v>
      </c>
      <c r="M25" s="32" t="s">
        <v>339</v>
      </c>
    </row>
    <row r="26" s="20" customFormat="1" ht="34.15" spans="1:13">
      <c r="A26" s="27">
        <v>24</v>
      </c>
      <c r="B26" s="28" t="s">
        <v>309</v>
      </c>
      <c r="C26" s="28" t="s">
        <v>336</v>
      </c>
      <c r="D26" s="28" t="s">
        <v>340</v>
      </c>
      <c r="E26" s="28" t="s">
        <v>340</v>
      </c>
      <c r="F26" s="29" t="s">
        <v>338</v>
      </c>
      <c r="G26" s="30" t="s">
        <v>313</v>
      </c>
      <c r="H26" s="31">
        <v>500</v>
      </c>
      <c r="I26" s="53">
        <v>6</v>
      </c>
      <c r="J26" s="54"/>
      <c r="K26" s="54"/>
      <c r="L26" s="56" t="str">
        <f>_xlfn.DISPIMG("ID_571840C233464CE2B913E45E0AC6B994",1)</f>
        <v>=DISPIMG("ID_571840C233464CE2B913E45E0AC6B994",1)</v>
      </c>
      <c r="M26" s="32" t="s">
        <v>339</v>
      </c>
    </row>
    <row r="27" s="20" customFormat="1" ht="34.2" spans="1:13">
      <c r="A27" s="27">
        <v>25</v>
      </c>
      <c r="B27" s="28" t="s">
        <v>309</v>
      </c>
      <c r="C27" s="28" t="s">
        <v>336</v>
      </c>
      <c r="D27" s="28" t="s">
        <v>341</v>
      </c>
      <c r="E27" s="28" t="s">
        <v>341</v>
      </c>
      <c r="F27" s="29" t="s">
        <v>338</v>
      </c>
      <c r="G27" s="30" t="s">
        <v>313</v>
      </c>
      <c r="H27" s="31">
        <v>250</v>
      </c>
      <c r="I27" s="53">
        <v>10</v>
      </c>
      <c r="J27" s="54"/>
      <c r="K27" s="54"/>
      <c r="L27" s="56" t="str">
        <f>_xlfn.DISPIMG("ID_4EB32B32DB0F4FDB9C03422EFAC0834C",1)</f>
        <v>=DISPIMG("ID_4EB32B32DB0F4FDB9C03422EFAC0834C",1)</v>
      </c>
      <c r="M27" s="32" t="s">
        <v>339</v>
      </c>
    </row>
    <row r="28" s="20" customFormat="1" ht="34.2" spans="1:13">
      <c r="A28" s="27">
        <v>26</v>
      </c>
      <c r="B28" s="28" t="s">
        <v>309</v>
      </c>
      <c r="C28" s="28" t="s">
        <v>336</v>
      </c>
      <c r="D28" s="28" t="s">
        <v>342</v>
      </c>
      <c r="E28" s="28" t="s">
        <v>342</v>
      </c>
      <c r="F28" s="29" t="s">
        <v>338</v>
      </c>
      <c r="G28" s="30" t="s">
        <v>313</v>
      </c>
      <c r="H28" s="31">
        <v>100</v>
      </c>
      <c r="I28" s="53">
        <v>12</v>
      </c>
      <c r="J28" s="54"/>
      <c r="K28" s="54"/>
      <c r="L28" s="56" t="str">
        <f>_xlfn.DISPIMG("ID_78099B76DE9D4C2EA1E9ECEDAADC3402",1)</f>
        <v>=DISPIMG("ID_78099B76DE9D4C2EA1E9ECEDAADC3402",1)</v>
      </c>
      <c r="M28" s="32" t="s">
        <v>339</v>
      </c>
    </row>
    <row r="29" s="20" customFormat="1" ht="41.7" spans="1:13">
      <c r="A29" s="27">
        <v>27</v>
      </c>
      <c r="B29" s="28" t="s">
        <v>309</v>
      </c>
      <c r="C29" s="28" t="s">
        <v>343</v>
      </c>
      <c r="D29" s="29" t="s">
        <v>344</v>
      </c>
      <c r="E29" s="29" t="s">
        <v>345</v>
      </c>
      <c r="F29" s="29" t="s">
        <v>346</v>
      </c>
      <c r="G29" s="30" t="s">
        <v>313</v>
      </c>
      <c r="H29" s="31">
        <v>500</v>
      </c>
      <c r="I29" s="53">
        <v>6</v>
      </c>
      <c r="J29" s="54"/>
      <c r="K29" s="54"/>
      <c r="L29" s="56" t="str">
        <f t="shared" ref="L29:L32" si="0">_xlfn.DISPIMG("ID_332A303EF43A40D0A6CF2C8BCDB12278",1)</f>
        <v>=DISPIMG("ID_332A303EF43A40D0A6CF2C8BCDB12278",1)</v>
      </c>
      <c r="M29" s="32" t="s">
        <v>332</v>
      </c>
    </row>
    <row r="30" s="20" customFormat="1" ht="41.7" spans="1:13">
      <c r="A30" s="27">
        <v>28</v>
      </c>
      <c r="B30" s="28" t="s">
        <v>309</v>
      </c>
      <c r="C30" s="28" t="s">
        <v>343</v>
      </c>
      <c r="D30" s="29" t="s">
        <v>347</v>
      </c>
      <c r="E30" s="29" t="s">
        <v>345</v>
      </c>
      <c r="F30" s="29" t="s">
        <v>346</v>
      </c>
      <c r="G30" s="30" t="s">
        <v>313</v>
      </c>
      <c r="H30" s="31">
        <v>500</v>
      </c>
      <c r="I30" s="53">
        <v>7</v>
      </c>
      <c r="J30" s="54"/>
      <c r="K30" s="54"/>
      <c r="L30" s="56" t="str">
        <f t="shared" si="0"/>
        <v>=DISPIMG("ID_332A303EF43A40D0A6CF2C8BCDB12278",1)</v>
      </c>
      <c r="M30" s="32" t="s">
        <v>332</v>
      </c>
    </row>
    <row r="31" s="20" customFormat="1" ht="42.75" spans="1:13">
      <c r="A31" s="27">
        <v>29</v>
      </c>
      <c r="B31" s="28" t="s">
        <v>309</v>
      </c>
      <c r="C31" s="28" t="s">
        <v>343</v>
      </c>
      <c r="D31" s="29" t="s">
        <v>348</v>
      </c>
      <c r="E31" s="29" t="s">
        <v>345</v>
      </c>
      <c r="F31" s="29" t="s">
        <v>346</v>
      </c>
      <c r="G31" s="30" t="s">
        <v>313</v>
      </c>
      <c r="H31" s="31">
        <v>250</v>
      </c>
      <c r="I31" s="53">
        <v>8</v>
      </c>
      <c r="J31" s="54"/>
      <c r="K31" s="54"/>
      <c r="L31" s="56" t="str">
        <f t="shared" si="0"/>
        <v>=DISPIMG("ID_332A303EF43A40D0A6CF2C8BCDB12278",1)</v>
      </c>
      <c r="M31" s="32" t="s">
        <v>349</v>
      </c>
    </row>
    <row r="32" s="20" customFormat="1" ht="42.75" spans="1:13">
      <c r="A32" s="27">
        <v>30</v>
      </c>
      <c r="B32" s="28" t="s">
        <v>309</v>
      </c>
      <c r="C32" s="28" t="s">
        <v>343</v>
      </c>
      <c r="D32" s="29" t="s">
        <v>350</v>
      </c>
      <c r="E32" s="29" t="s">
        <v>345</v>
      </c>
      <c r="F32" s="29" t="s">
        <v>346</v>
      </c>
      <c r="G32" s="30" t="s">
        <v>313</v>
      </c>
      <c r="H32" s="31">
        <v>100</v>
      </c>
      <c r="I32" s="53">
        <v>8</v>
      </c>
      <c r="J32" s="54"/>
      <c r="K32" s="54"/>
      <c r="L32" s="56" t="str">
        <f t="shared" si="0"/>
        <v>=DISPIMG("ID_332A303EF43A40D0A6CF2C8BCDB12278",1)</v>
      </c>
      <c r="M32" s="32" t="s">
        <v>349</v>
      </c>
    </row>
    <row r="33" s="20" customFormat="1" ht="38.9" spans="1:13">
      <c r="A33" s="27">
        <v>31</v>
      </c>
      <c r="B33" s="28" t="s">
        <v>309</v>
      </c>
      <c r="C33" s="28" t="s">
        <v>351</v>
      </c>
      <c r="D33" s="28" t="s">
        <v>352</v>
      </c>
      <c r="E33" s="28" t="s">
        <v>352</v>
      </c>
      <c r="F33" s="29" t="s">
        <v>353</v>
      </c>
      <c r="G33" s="30" t="s">
        <v>313</v>
      </c>
      <c r="H33" s="31">
        <v>500</v>
      </c>
      <c r="I33" s="53">
        <v>4</v>
      </c>
      <c r="J33" s="54"/>
      <c r="K33" s="54"/>
      <c r="L33" s="29" t="str">
        <f>_xlfn.DISPIMG("ID_5F67E05BE847438BAFD988104AAE1CD6",1)</f>
        <v>=DISPIMG("ID_5F67E05BE847438BAFD988104AAE1CD6",1)</v>
      </c>
      <c r="M33" s="32" t="s">
        <v>354</v>
      </c>
    </row>
    <row r="34" s="20" customFormat="1" ht="38.9" spans="1:13">
      <c r="A34" s="27">
        <v>32</v>
      </c>
      <c r="B34" s="28" t="s">
        <v>309</v>
      </c>
      <c r="C34" s="28" t="s">
        <v>351</v>
      </c>
      <c r="D34" s="28" t="s">
        <v>355</v>
      </c>
      <c r="E34" s="28" t="s">
        <v>355</v>
      </c>
      <c r="F34" s="29" t="s">
        <v>356</v>
      </c>
      <c r="G34" s="30" t="s">
        <v>313</v>
      </c>
      <c r="H34" s="31">
        <v>2000</v>
      </c>
      <c r="I34" s="53">
        <v>3</v>
      </c>
      <c r="J34" s="54"/>
      <c r="K34" s="54"/>
      <c r="L34" s="29" t="str">
        <f>_xlfn.DISPIMG("ID_5F67E05BE847438BAFD988104AAE1CD6",1)</f>
        <v>=DISPIMG("ID_5F67E05BE847438BAFD988104AAE1CD6",1)</v>
      </c>
      <c r="M34" s="32" t="s">
        <v>354</v>
      </c>
    </row>
    <row r="35" s="20" customFormat="1" ht="46" customHeight="1" spans="1:13">
      <c r="A35" s="27">
        <v>33</v>
      </c>
      <c r="B35" s="29" t="s">
        <v>309</v>
      </c>
      <c r="C35" s="32" t="s">
        <v>357</v>
      </c>
      <c r="D35" s="29" t="s">
        <v>358</v>
      </c>
      <c r="E35" s="29" t="s">
        <v>358</v>
      </c>
      <c r="F35" s="29" t="s">
        <v>359</v>
      </c>
      <c r="G35" s="30" t="s">
        <v>313</v>
      </c>
      <c r="H35" s="31">
        <v>2000</v>
      </c>
      <c r="I35" s="53">
        <v>3</v>
      </c>
      <c r="J35" s="54"/>
      <c r="K35" s="54"/>
      <c r="L35" s="29" t="s">
        <v>86</v>
      </c>
      <c r="M35" s="32" t="s">
        <v>339</v>
      </c>
    </row>
    <row r="36" s="20" customFormat="1" ht="57" spans="1:13">
      <c r="A36" s="27">
        <v>34</v>
      </c>
      <c r="B36" s="28" t="s">
        <v>309</v>
      </c>
      <c r="C36" s="28" t="s">
        <v>360</v>
      </c>
      <c r="D36" s="33" t="s">
        <v>361</v>
      </c>
      <c r="E36" s="34" t="s">
        <v>362</v>
      </c>
      <c r="F36" s="29" t="s">
        <v>338</v>
      </c>
      <c r="G36" s="35" t="s">
        <v>363</v>
      </c>
      <c r="H36" s="36">
        <v>50</v>
      </c>
      <c r="I36" s="53">
        <v>70</v>
      </c>
      <c r="J36" s="54"/>
      <c r="K36" s="54"/>
      <c r="L36" s="29" t="str">
        <f t="shared" ref="L36:L39" si="1">_xlfn.DISPIMG("ID_3B57471E017B4D3EB8CD05616A16D994",1)</f>
        <v>=DISPIMG("ID_3B57471E017B4D3EB8CD05616A16D994",1)</v>
      </c>
      <c r="M36" s="32" t="s">
        <v>364</v>
      </c>
    </row>
    <row r="37" s="20" customFormat="1" ht="43.05" spans="1:13">
      <c r="A37" s="27">
        <v>35</v>
      </c>
      <c r="B37" s="28" t="s">
        <v>309</v>
      </c>
      <c r="C37" s="28" t="s">
        <v>360</v>
      </c>
      <c r="D37" s="33" t="s">
        <v>365</v>
      </c>
      <c r="E37" s="34" t="s">
        <v>366</v>
      </c>
      <c r="F37" s="29" t="s">
        <v>338</v>
      </c>
      <c r="G37" s="35" t="s">
        <v>363</v>
      </c>
      <c r="H37" s="36">
        <v>50</v>
      </c>
      <c r="I37" s="53">
        <v>93</v>
      </c>
      <c r="J37" s="54"/>
      <c r="K37" s="54"/>
      <c r="L37" s="29" t="str">
        <f t="shared" si="1"/>
        <v>=DISPIMG("ID_3B57471E017B4D3EB8CD05616A16D994",1)</v>
      </c>
      <c r="M37" s="32" t="s">
        <v>364</v>
      </c>
    </row>
    <row r="38" s="20" customFormat="1" ht="57" spans="1:13">
      <c r="A38" s="27">
        <v>36</v>
      </c>
      <c r="B38" s="28" t="s">
        <v>309</v>
      </c>
      <c r="C38" s="28" t="s">
        <v>360</v>
      </c>
      <c r="D38" s="33" t="s">
        <v>367</v>
      </c>
      <c r="E38" s="34" t="s">
        <v>368</v>
      </c>
      <c r="F38" s="29" t="s">
        <v>338</v>
      </c>
      <c r="G38" s="35" t="s">
        <v>363</v>
      </c>
      <c r="H38" s="36">
        <v>50</v>
      </c>
      <c r="I38" s="53">
        <v>148</v>
      </c>
      <c r="J38" s="54"/>
      <c r="K38" s="54"/>
      <c r="L38" s="29" t="str">
        <f t="shared" si="1"/>
        <v>=DISPIMG("ID_3B57471E017B4D3EB8CD05616A16D994",1)</v>
      </c>
      <c r="M38" s="32" t="s">
        <v>364</v>
      </c>
    </row>
    <row r="39" s="20" customFormat="1" ht="43.05" spans="1:13">
      <c r="A39" s="27">
        <v>37</v>
      </c>
      <c r="B39" s="28" t="s">
        <v>309</v>
      </c>
      <c r="C39" s="28" t="s">
        <v>360</v>
      </c>
      <c r="D39" s="33" t="s">
        <v>369</v>
      </c>
      <c r="E39" s="34" t="s">
        <v>370</v>
      </c>
      <c r="F39" s="29" t="s">
        <v>338</v>
      </c>
      <c r="G39" s="35" t="s">
        <v>363</v>
      </c>
      <c r="H39" s="36">
        <v>100</v>
      </c>
      <c r="I39" s="53">
        <v>267</v>
      </c>
      <c r="J39" s="54"/>
      <c r="K39" s="54"/>
      <c r="L39" s="29" t="str">
        <f t="shared" si="1"/>
        <v>=DISPIMG("ID_3B57471E017B4D3EB8CD05616A16D994",1)</v>
      </c>
      <c r="M39" s="32" t="s">
        <v>364</v>
      </c>
    </row>
    <row r="40" s="20" customFormat="1" ht="28.5" spans="1:13">
      <c r="A40" s="27">
        <v>38</v>
      </c>
      <c r="B40" s="28" t="s">
        <v>309</v>
      </c>
      <c r="C40" s="33" t="s">
        <v>371</v>
      </c>
      <c r="D40" s="33" t="s">
        <v>372</v>
      </c>
      <c r="E40" s="37" t="s">
        <v>373</v>
      </c>
      <c r="F40" s="32" t="s">
        <v>374</v>
      </c>
      <c r="G40" s="34" t="s">
        <v>375</v>
      </c>
      <c r="H40" s="38">
        <v>2500</v>
      </c>
      <c r="I40" s="53">
        <v>18</v>
      </c>
      <c r="J40" s="54"/>
      <c r="K40" s="54"/>
      <c r="L40" s="29"/>
      <c r="M40" s="32" t="s">
        <v>86</v>
      </c>
    </row>
    <row r="41" s="20" customFormat="1" ht="42.75" spans="1:13">
      <c r="A41" s="27">
        <v>39</v>
      </c>
      <c r="B41" s="28" t="s">
        <v>309</v>
      </c>
      <c r="C41" s="34" t="s">
        <v>376</v>
      </c>
      <c r="D41" s="28" t="s">
        <v>86</v>
      </c>
      <c r="E41" s="37" t="s">
        <v>86</v>
      </c>
      <c r="F41" s="39" t="s">
        <v>377</v>
      </c>
      <c r="G41" s="32" t="s">
        <v>378</v>
      </c>
      <c r="H41" s="31">
        <v>200</v>
      </c>
      <c r="I41" s="53">
        <v>156</v>
      </c>
      <c r="J41" s="54"/>
      <c r="K41" s="54"/>
      <c r="L41" s="29" t="str">
        <f t="shared" ref="L41:L43" si="2">_xlfn.DISPIMG("ID_EF1F676FB66548718ED0FD9645024EF3",1)</f>
        <v>=DISPIMG("ID_EF1F676FB66548718ED0FD9645024EF3",1)</v>
      </c>
      <c r="M41" s="32" t="s">
        <v>86</v>
      </c>
    </row>
    <row r="42" s="20" customFormat="1" ht="42.75" spans="1:13">
      <c r="A42" s="27">
        <v>40</v>
      </c>
      <c r="B42" s="28" t="s">
        <v>309</v>
      </c>
      <c r="C42" s="34" t="s">
        <v>376</v>
      </c>
      <c r="D42" s="28" t="s">
        <v>86</v>
      </c>
      <c r="E42" s="37" t="s">
        <v>86</v>
      </c>
      <c r="F42" s="39" t="s">
        <v>379</v>
      </c>
      <c r="G42" s="32" t="s">
        <v>378</v>
      </c>
      <c r="H42" s="31">
        <v>100</v>
      </c>
      <c r="I42" s="53">
        <v>198</v>
      </c>
      <c r="J42" s="54"/>
      <c r="K42" s="54"/>
      <c r="L42" s="29" t="str">
        <f t="shared" si="2"/>
        <v>=DISPIMG("ID_EF1F676FB66548718ED0FD9645024EF3",1)</v>
      </c>
      <c r="M42" s="32" t="s">
        <v>86</v>
      </c>
    </row>
    <row r="43" s="20" customFormat="1" ht="42.75" spans="1:13">
      <c r="A43" s="27">
        <v>41</v>
      </c>
      <c r="B43" s="28" t="s">
        <v>309</v>
      </c>
      <c r="C43" s="34" t="s">
        <v>376</v>
      </c>
      <c r="D43" s="28" t="s">
        <v>86</v>
      </c>
      <c r="E43" s="37" t="s">
        <v>86</v>
      </c>
      <c r="F43" s="39" t="s">
        <v>380</v>
      </c>
      <c r="G43" s="32" t="s">
        <v>378</v>
      </c>
      <c r="H43" s="31">
        <v>100</v>
      </c>
      <c r="I43" s="53">
        <v>223</v>
      </c>
      <c r="J43" s="54"/>
      <c r="K43" s="54"/>
      <c r="L43" s="29" t="str">
        <f t="shared" si="2"/>
        <v>=DISPIMG("ID_EF1F676FB66548718ED0FD9645024EF3",1)</v>
      </c>
      <c r="M43" s="32" t="s">
        <v>86</v>
      </c>
    </row>
    <row r="44" s="20" customFormat="1" ht="50.45" spans="1:13">
      <c r="A44" s="27">
        <v>42</v>
      </c>
      <c r="B44" s="28" t="s">
        <v>309</v>
      </c>
      <c r="C44" s="28" t="s">
        <v>381</v>
      </c>
      <c r="D44" s="28" t="s">
        <v>382</v>
      </c>
      <c r="E44" s="28" t="s">
        <v>86</v>
      </c>
      <c r="F44" s="29" t="s">
        <v>86</v>
      </c>
      <c r="G44" s="29" t="s">
        <v>375</v>
      </c>
      <c r="H44" s="31">
        <v>500</v>
      </c>
      <c r="I44" s="53">
        <v>78</v>
      </c>
      <c r="J44" s="54"/>
      <c r="K44" s="54"/>
      <c r="L44" s="29" t="str">
        <f>_xlfn.DISPIMG("ID_03E258586F4246FBAB2D86E586BEE3F6",1)</f>
        <v>=DISPIMG("ID_03E258586F4246FBAB2D86E586BEE3F6",1)</v>
      </c>
      <c r="M44" s="32" t="s">
        <v>383</v>
      </c>
    </row>
    <row r="45" s="20" customFormat="1" ht="38" customHeight="1" spans="1:13">
      <c r="A45" s="27">
        <v>43</v>
      </c>
      <c r="B45" s="28" t="s">
        <v>309</v>
      </c>
      <c r="C45" s="29" t="s">
        <v>384</v>
      </c>
      <c r="D45" s="29" t="s">
        <v>86</v>
      </c>
      <c r="E45" s="29" t="s">
        <v>385</v>
      </c>
      <c r="F45" s="29" t="s">
        <v>386</v>
      </c>
      <c r="G45" s="29" t="s">
        <v>378</v>
      </c>
      <c r="H45" s="31">
        <v>100</v>
      </c>
      <c r="I45" s="53">
        <v>112</v>
      </c>
      <c r="J45" s="54"/>
      <c r="K45" s="54"/>
      <c r="L45" s="29"/>
      <c r="M45" s="32" t="s">
        <v>86</v>
      </c>
    </row>
    <row r="46" s="20" customFormat="1" ht="38" customHeight="1" spans="1:13">
      <c r="A46" s="27">
        <v>44</v>
      </c>
      <c r="B46" s="28" t="s">
        <v>309</v>
      </c>
      <c r="C46" s="29" t="s">
        <v>387</v>
      </c>
      <c r="D46" s="29" t="s">
        <v>388</v>
      </c>
      <c r="E46" s="29" t="s">
        <v>385</v>
      </c>
      <c r="F46" s="29" t="s">
        <v>389</v>
      </c>
      <c r="G46" s="29" t="s">
        <v>378</v>
      </c>
      <c r="H46" s="31">
        <v>100</v>
      </c>
      <c r="I46" s="53">
        <v>126</v>
      </c>
      <c r="J46" s="54"/>
      <c r="K46" s="54"/>
      <c r="L46" s="29"/>
      <c r="M46" s="32" t="s">
        <v>86</v>
      </c>
    </row>
    <row r="47" s="20" customFormat="1" ht="38" customHeight="1" spans="1:13">
      <c r="A47" s="27">
        <v>45</v>
      </c>
      <c r="B47" s="28" t="s">
        <v>309</v>
      </c>
      <c r="C47" s="40" t="s">
        <v>390</v>
      </c>
      <c r="D47" s="28" t="s">
        <v>86</v>
      </c>
      <c r="E47" s="41" t="s">
        <v>391</v>
      </c>
      <c r="F47" s="42" t="s">
        <v>86</v>
      </c>
      <c r="G47" s="30" t="s">
        <v>26</v>
      </c>
      <c r="H47" s="31">
        <v>50</v>
      </c>
      <c r="I47" s="53">
        <v>140</v>
      </c>
      <c r="J47" s="54"/>
      <c r="K47" s="54"/>
      <c r="L47" s="29" t="str">
        <f>_xlfn.DISPIMG("ID_AFCD304B0615432EAF6A9F1583715127",1)</f>
        <v>=DISPIMG("ID_AFCD304B0615432EAF6A9F1583715127",1)</v>
      </c>
      <c r="M47" s="32" t="s">
        <v>392</v>
      </c>
    </row>
    <row r="48" s="20" customFormat="1" ht="38" customHeight="1" spans="1:13">
      <c r="A48" s="27">
        <v>46</v>
      </c>
      <c r="B48" s="28" t="s">
        <v>309</v>
      </c>
      <c r="C48" s="30" t="s">
        <v>393</v>
      </c>
      <c r="D48" s="28" t="s">
        <v>86</v>
      </c>
      <c r="E48" s="28" t="s">
        <v>394</v>
      </c>
      <c r="F48" s="29" t="s">
        <v>86</v>
      </c>
      <c r="G48" s="30" t="s">
        <v>26</v>
      </c>
      <c r="H48" s="31">
        <v>50</v>
      </c>
      <c r="I48" s="53">
        <v>77</v>
      </c>
      <c r="J48" s="54"/>
      <c r="K48" s="54"/>
      <c r="L48" s="29"/>
      <c r="M48" s="32" t="s">
        <v>392</v>
      </c>
    </row>
    <row r="49" s="20" customFormat="1" ht="38" customHeight="1" spans="1:13">
      <c r="A49" s="27">
        <v>47</v>
      </c>
      <c r="B49" s="28" t="s">
        <v>309</v>
      </c>
      <c r="C49" s="40" t="s">
        <v>395</v>
      </c>
      <c r="D49" s="28" t="s">
        <v>86</v>
      </c>
      <c r="E49" s="28" t="s">
        <v>86</v>
      </c>
      <c r="F49" s="43" t="s">
        <v>396</v>
      </c>
      <c r="G49" s="30" t="s">
        <v>363</v>
      </c>
      <c r="H49" s="31">
        <v>50</v>
      </c>
      <c r="I49" s="53">
        <v>31</v>
      </c>
      <c r="J49" s="54"/>
      <c r="K49" s="54"/>
      <c r="L49" s="29"/>
      <c r="M49" s="32" t="s">
        <v>86</v>
      </c>
    </row>
    <row r="50" s="20" customFormat="1" ht="38" customHeight="1" spans="1:13">
      <c r="A50" s="27">
        <v>48</v>
      </c>
      <c r="B50" s="28" t="s">
        <v>309</v>
      </c>
      <c r="C50" s="28" t="s">
        <v>397</v>
      </c>
      <c r="D50" s="27" t="s">
        <v>86</v>
      </c>
      <c r="E50" s="28" t="s">
        <v>398</v>
      </c>
      <c r="F50" s="44" t="s">
        <v>399</v>
      </c>
      <c r="G50" s="32" t="s">
        <v>363</v>
      </c>
      <c r="H50" s="31">
        <v>50</v>
      </c>
      <c r="I50" s="53">
        <v>88</v>
      </c>
      <c r="J50" s="54"/>
      <c r="K50" s="54"/>
      <c r="L50" s="29"/>
      <c r="M50" s="32" t="s">
        <v>86</v>
      </c>
    </row>
    <row r="51" s="20" customFormat="1" ht="91.35" spans="1:13">
      <c r="A51" s="27">
        <v>49</v>
      </c>
      <c r="B51" s="28" t="s">
        <v>309</v>
      </c>
      <c r="C51" s="28" t="s">
        <v>400</v>
      </c>
      <c r="D51" s="40" t="s">
        <v>86</v>
      </c>
      <c r="E51" s="30" t="s">
        <v>401</v>
      </c>
      <c r="F51" s="43" t="s">
        <v>399</v>
      </c>
      <c r="G51" s="32" t="s">
        <v>363</v>
      </c>
      <c r="H51" s="36">
        <v>50</v>
      </c>
      <c r="I51" s="53">
        <v>153</v>
      </c>
      <c r="J51" s="57"/>
      <c r="K51" s="54"/>
      <c r="L51" s="29" t="str">
        <f>_xlfn.DISPIMG("ID_141A2BEB2C5941449BD3154EBB7F5937",1)</f>
        <v>=DISPIMG("ID_141A2BEB2C5941449BD3154EBB7F5937",1)</v>
      </c>
      <c r="M51" s="32" t="s">
        <v>86</v>
      </c>
    </row>
    <row r="52" s="20" customFormat="1" ht="72.15" spans="1:13">
      <c r="A52" s="27">
        <v>50</v>
      </c>
      <c r="B52" s="28" t="s">
        <v>309</v>
      </c>
      <c r="C52" s="28" t="s">
        <v>400</v>
      </c>
      <c r="D52" s="40" t="s">
        <v>86</v>
      </c>
      <c r="E52" s="30" t="s">
        <v>402</v>
      </c>
      <c r="F52" s="43" t="s">
        <v>399</v>
      </c>
      <c r="G52" s="32" t="s">
        <v>363</v>
      </c>
      <c r="H52" s="36">
        <v>50</v>
      </c>
      <c r="I52" s="53">
        <v>188</v>
      </c>
      <c r="J52" s="57"/>
      <c r="K52" s="54"/>
      <c r="L52" s="29" t="str">
        <f>_xlfn.DISPIMG("ID_49E1220AD87B431D87ABA08152290750",1)</f>
        <v>=DISPIMG("ID_49E1220AD87B431D87ABA08152290750",1)</v>
      </c>
      <c r="M52" s="32" t="s">
        <v>86</v>
      </c>
    </row>
    <row r="53" s="20" customFormat="1" ht="134" customHeight="1" spans="1:13">
      <c r="A53" s="27">
        <v>51</v>
      </c>
      <c r="B53" s="28" t="s">
        <v>309</v>
      </c>
      <c r="C53" s="40" t="s">
        <v>403</v>
      </c>
      <c r="D53" s="33" t="s">
        <v>86</v>
      </c>
      <c r="E53" s="45" t="s">
        <v>86</v>
      </c>
      <c r="F53" s="46" t="s">
        <v>404</v>
      </c>
      <c r="G53" s="29" t="s">
        <v>378</v>
      </c>
      <c r="H53" s="31">
        <v>1000</v>
      </c>
      <c r="I53" s="53">
        <v>166</v>
      </c>
      <c r="J53" s="54"/>
      <c r="K53" s="54"/>
      <c r="L53" s="29" t="str">
        <f>_xlfn.DISPIMG("ID_C89848D3E33D4ABA9CF276C965E73BA9",1)</f>
        <v>=DISPIMG("ID_C89848D3E33D4ABA9CF276C965E73BA9",1)</v>
      </c>
      <c r="M53" s="32" t="s">
        <v>86</v>
      </c>
    </row>
    <row r="54" s="20" customFormat="1" ht="119" customHeight="1" spans="1:13">
      <c r="A54" s="27">
        <v>52</v>
      </c>
      <c r="B54" s="28" t="s">
        <v>309</v>
      </c>
      <c r="C54" s="40" t="s">
        <v>403</v>
      </c>
      <c r="D54" s="33" t="s">
        <v>86</v>
      </c>
      <c r="E54" s="45" t="s">
        <v>86</v>
      </c>
      <c r="F54" s="46" t="s">
        <v>405</v>
      </c>
      <c r="G54" s="29" t="s">
        <v>378</v>
      </c>
      <c r="H54" s="31">
        <v>500</v>
      </c>
      <c r="I54" s="53">
        <v>184</v>
      </c>
      <c r="J54" s="54"/>
      <c r="K54" s="54"/>
      <c r="L54" s="29" t="str">
        <f>_xlfn.DISPIMG("ID_C89848D3E33D4ABA9CF276C965E73BA9",1)</f>
        <v>=DISPIMG("ID_C89848D3E33D4ABA9CF276C965E73BA9",1)</v>
      </c>
      <c r="M54" s="32" t="s">
        <v>86</v>
      </c>
    </row>
    <row r="55" s="20" customFormat="1" ht="39" customHeight="1" spans="1:13">
      <c r="A55" s="27">
        <v>53</v>
      </c>
      <c r="B55" s="28" t="s">
        <v>309</v>
      </c>
      <c r="C55" s="45" t="s">
        <v>406</v>
      </c>
      <c r="D55" s="47" t="s">
        <v>407</v>
      </c>
      <c r="E55" s="48" t="s">
        <v>408</v>
      </c>
      <c r="F55" s="49" t="s">
        <v>409</v>
      </c>
      <c r="G55" s="29" t="s">
        <v>378</v>
      </c>
      <c r="H55" s="31">
        <v>100</v>
      </c>
      <c r="I55" s="53">
        <v>117</v>
      </c>
      <c r="J55" s="54"/>
      <c r="K55" s="54"/>
      <c r="L55" s="49" t="s">
        <v>86</v>
      </c>
      <c r="M55" s="32" t="s">
        <v>86</v>
      </c>
    </row>
    <row r="56" s="20" customFormat="1" ht="39" customHeight="1" spans="1:13">
      <c r="A56" s="27">
        <v>54</v>
      </c>
      <c r="B56" s="28" t="s">
        <v>309</v>
      </c>
      <c r="C56" s="28" t="s">
        <v>406</v>
      </c>
      <c r="D56" s="47" t="s">
        <v>410</v>
      </c>
      <c r="E56" s="48" t="s">
        <v>411</v>
      </c>
      <c r="F56" s="49" t="s">
        <v>409</v>
      </c>
      <c r="G56" s="29" t="s">
        <v>378</v>
      </c>
      <c r="H56" s="31">
        <v>100</v>
      </c>
      <c r="I56" s="53">
        <v>138</v>
      </c>
      <c r="J56" s="58"/>
      <c r="K56" s="54"/>
      <c r="L56" s="49" t="s">
        <v>86</v>
      </c>
      <c r="M56" s="32" t="s">
        <v>86</v>
      </c>
    </row>
    <row r="57" s="20" customFormat="1" ht="39" customHeight="1" spans="1:13">
      <c r="A57" s="27">
        <v>55</v>
      </c>
      <c r="B57" s="28" t="s">
        <v>309</v>
      </c>
      <c r="C57" s="40" t="s">
        <v>412</v>
      </c>
      <c r="D57" s="28" t="s">
        <v>86</v>
      </c>
      <c r="E57" s="48" t="s">
        <v>86</v>
      </c>
      <c r="F57" s="49" t="s">
        <v>409</v>
      </c>
      <c r="G57" s="30" t="s">
        <v>363</v>
      </c>
      <c r="H57" s="31">
        <v>50</v>
      </c>
      <c r="I57" s="53">
        <v>140</v>
      </c>
      <c r="J57" s="54"/>
      <c r="K57" s="54"/>
      <c r="L57" s="49" t="s">
        <v>86</v>
      </c>
      <c r="M57" s="32" t="s">
        <v>86</v>
      </c>
    </row>
    <row r="58" s="20" customFormat="1" ht="39" customHeight="1" spans="1:13">
      <c r="A58" s="27">
        <v>56</v>
      </c>
      <c r="B58" s="28" t="s">
        <v>309</v>
      </c>
      <c r="C58" s="30" t="s">
        <v>413</v>
      </c>
      <c r="D58" s="28" t="s">
        <v>86</v>
      </c>
      <c r="E58" s="48" t="s">
        <v>86</v>
      </c>
      <c r="F58" s="49" t="s">
        <v>409</v>
      </c>
      <c r="G58" s="30" t="s">
        <v>378</v>
      </c>
      <c r="H58" s="31">
        <v>50</v>
      </c>
      <c r="I58" s="53">
        <v>155</v>
      </c>
      <c r="J58" s="54"/>
      <c r="K58" s="54"/>
      <c r="L58" s="49" t="s">
        <v>86</v>
      </c>
      <c r="M58" s="32" t="s">
        <v>86</v>
      </c>
    </row>
    <row r="59" s="20" customFormat="1" ht="39" customHeight="1" spans="1:13">
      <c r="A59" s="27">
        <v>57</v>
      </c>
      <c r="B59" s="28" t="s">
        <v>309</v>
      </c>
      <c r="C59" s="40" t="s">
        <v>414</v>
      </c>
      <c r="D59" s="40" t="s">
        <v>86</v>
      </c>
      <c r="E59" s="48" t="s">
        <v>385</v>
      </c>
      <c r="F59" s="49" t="s">
        <v>409</v>
      </c>
      <c r="G59" s="30" t="s">
        <v>378</v>
      </c>
      <c r="H59" s="31">
        <v>25</v>
      </c>
      <c r="I59" s="53">
        <v>540</v>
      </c>
      <c r="J59" s="54"/>
      <c r="K59" s="54"/>
      <c r="L59" s="49" t="s">
        <v>86</v>
      </c>
      <c r="M59" s="32" t="s">
        <v>86</v>
      </c>
    </row>
    <row r="60" s="20" customFormat="1" ht="38" customHeight="1" spans="1:13">
      <c r="A60" s="27">
        <v>58</v>
      </c>
      <c r="B60" s="29" t="s">
        <v>309</v>
      </c>
      <c r="C60" s="30" t="s">
        <v>415</v>
      </c>
      <c r="D60" s="30" t="s">
        <v>86</v>
      </c>
      <c r="E60" s="30" t="s">
        <v>385</v>
      </c>
      <c r="F60" s="49" t="s">
        <v>409</v>
      </c>
      <c r="G60" s="30" t="s">
        <v>378</v>
      </c>
      <c r="H60" s="31">
        <v>25</v>
      </c>
      <c r="I60" s="53">
        <v>238</v>
      </c>
      <c r="J60" s="54"/>
      <c r="K60" s="54"/>
      <c r="L60" s="49" t="s">
        <v>86</v>
      </c>
      <c r="M60" s="32" t="s">
        <v>86</v>
      </c>
    </row>
    <row r="61" s="20" customFormat="1" ht="38" customHeight="1" spans="1:13">
      <c r="A61" s="27">
        <v>59</v>
      </c>
      <c r="B61" s="29" t="s">
        <v>309</v>
      </c>
      <c r="C61" s="30" t="s">
        <v>416</v>
      </c>
      <c r="D61" s="29" t="s">
        <v>86</v>
      </c>
      <c r="E61" s="49" t="s">
        <v>385</v>
      </c>
      <c r="F61" s="49" t="s">
        <v>409</v>
      </c>
      <c r="G61" s="30" t="s">
        <v>378</v>
      </c>
      <c r="H61" s="31">
        <v>25</v>
      </c>
      <c r="I61" s="53">
        <v>1537</v>
      </c>
      <c r="J61" s="54"/>
      <c r="K61" s="54"/>
      <c r="L61" s="49" t="s">
        <v>86</v>
      </c>
      <c r="M61" s="32" t="s">
        <v>86</v>
      </c>
    </row>
    <row r="62" s="20" customFormat="1" ht="114" spans="1:13">
      <c r="A62" s="27">
        <v>60</v>
      </c>
      <c r="B62" s="28" t="s">
        <v>417</v>
      </c>
      <c r="C62" s="50" t="s">
        <v>418</v>
      </c>
      <c r="D62" s="28" t="s">
        <v>86</v>
      </c>
      <c r="E62" s="33" t="s">
        <v>419</v>
      </c>
      <c r="F62" s="34" t="s">
        <v>420</v>
      </c>
      <c r="G62" s="30" t="s">
        <v>97</v>
      </c>
      <c r="H62" s="31">
        <v>250</v>
      </c>
      <c r="I62" s="53">
        <v>800</v>
      </c>
      <c r="J62" s="54"/>
      <c r="K62" s="54"/>
      <c r="L62" s="49" t="s">
        <v>86</v>
      </c>
      <c r="M62" s="32" t="s">
        <v>86</v>
      </c>
    </row>
    <row r="63" s="20" customFormat="1" ht="74" customHeight="1" spans="1:13">
      <c r="A63" s="27">
        <v>61</v>
      </c>
      <c r="B63" s="28" t="s">
        <v>417</v>
      </c>
      <c r="C63" s="50" t="s">
        <v>421</v>
      </c>
      <c r="D63" s="28" t="s">
        <v>86</v>
      </c>
      <c r="E63" s="28" t="s">
        <v>422</v>
      </c>
      <c r="F63" s="29" t="s">
        <v>86</v>
      </c>
      <c r="G63" s="30" t="s">
        <v>97</v>
      </c>
      <c r="H63" s="31">
        <v>25</v>
      </c>
      <c r="I63" s="53">
        <v>1717</v>
      </c>
      <c r="J63" s="57"/>
      <c r="K63" s="54"/>
      <c r="L63" s="49" t="s">
        <v>86</v>
      </c>
      <c r="M63" s="32" t="s">
        <v>86</v>
      </c>
    </row>
    <row r="64" s="20" customFormat="1" ht="46" customHeight="1" spans="1:13">
      <c r="A64" s="27">
        <v>62</v>
      </c>
      <c r="B64" s="28" t="s">
        <v>417</v>
      </c>
      <c r="C64" s="50" t="s">
        <v>423</v>
      </c>
      <c r="D64" s="28" t="s">
        <v>86</v>
      </c>
      <c r="E64" s="28" t="s">
        <v>424</v>
      </c>
      <c r="F64" s="29" t="s">
        <v>86</v>
      </c>
      <c r="G64" s="30" t="s">
        <v>97</v>
      </c>
      <c r="H64" s="31">
        <v>50</v>
      </c>
      <c r="I64" s="53">
        <v>1083</v>
      </c>
      <c r="J64" s="54"/>
      <c r="K64" s="54"/>
      <c r="L64" s="49" t="s">
        <v>86</v>
      </c>
      <c r="M64" s="32" t="s">
        <v>86</v>
      </c>
    </row>
    <row r="65" s="20" customFormat="1" ht="36" customHeight="1" spans="1:13">
      <c r="A65" s="27">
        <v>63</v>
      </c>
      <c r="B65" s="28" t="s">
        <v>425</v>
      </c>
      <c r="C65" s="50" t="s">
        <v>426</v>
      </c>
      <c r="D65" s="28" t="s">
        <v>427</v>
      </c>
      <c r="E65" s="28" t="s">
        <v>86</v>
      </c>
      <c r="F65" s="29" t="s">
        <v>86</v>
      </c>
      <c r="G65" s="59" t="s">
        <v>97</v>
      </c>
      <c r="H65" s="31">
        <v>10</v>
      </c>
      <c r="I65" s="53">
        <v>800</v>
      </c>
      <c r="J65" s="53"/>
      <c r="K65" s="54"/>
      <c r="L65" s="49"/>
      <c r="M65" s="32" t="s">
        <v>86</v>
      </c>
    </row>
    <row r="66" s="20" customFormat="1" ht="36" customHeight="1" spans="1:13">
      <c r="A66" s="27">
        <v>64</v>
      </c>
      <c r="B66" s="28" t="s">
        <v>425</v>
      </c>
      <c r="C66" s="50" t="s">
        <v>428</v>
      </c>
      <c r="D66" s="28" t="s">
        <v>86</v>
      </c>
      <c r="E66" s="28" t="s">
        <v>86</v>
      </c>
      <c r="F66" s="29" t="s">
        <v>86</v>
      </c>
      <c r="G66" s="59" t="s">
        <v>97</v>
      </c>
      <c r="H66" s="31">
        <v>10</v>
      </c>
      <c r="I66" s="53">
        <v>2567</v>
      </c>
      <c r="J66" s="53"/>
      <c r="K66" s="54"/>
      <c r="L66" s="49"/>
      <c r="M66" s="32" t="s">
        <v>86</v>
      </c>
    </row>
    <row r="67" s="20" customFormat="1" ht="36" customHeight="1" spans="1:13">
      <c r="A67" s="27">
        <v>65</v>
      </c>
      <c r="B67" s="28" t="s">
        <v>425</v>
      </c>
      <c r="C67" s="50" t="s">
        <v>429</v>
      </c>
      <c r="D67" s="28" t="s">
        <v>86</v>
      </c>
      <c r="E67" s="28" t="s">
        <v>86</v>
      </c>
      <c r="F67" s="29" t="s">
        <v>86</v>
      </c>
      <c r="G67" s="59" t="s">
        <v>97</v>
      </c>
      <c r="H67" s="31">
        <v>10</v>
      </c>
      <c r="I67" s="53">
        <v>193</v>
      </c>
      <c r="J67" s="53"/>
      <c r="K67" s="54"/>
      <c r="L67" s="49"/>
      <c r="M67" s="32" t="s">
        <v>86</v>
      </c>
    </row>
    <row r="68" s="20" customFormat="1" ht="36" customHeight="1" spans="1:13">
      <c r="A68" s="27">
        <v>66</v>
      </c>
      <c r="B68" s="28" t="s">
        <v>425</v>
      </c>
      <c r="C68" s="50" t="s">
        <v>430</v>
      </c>
      <c r="D68" s="28" t="s">
        <v>86</v>
      </c>
      <c r="E68" s="28" t="s">
        <v>86</v>
      </c>
      <c r="F68" s="29" t="s">
        <v>86</v>
      </c>
      <c r="G68" s="59" t="s">
        <v>97</v>
      </c>
      <c r="H68" s="31">
        <v>10</v>
      </c>
      <c r="I68" s="53">
        <v>403</v>
      </c>
      <c r="J68" s="53"/>
      <c r="K68" s="54"/>
      <c r="L68" s="49"/>
      <c r="M68" s="32" t="s">
        <v>86</v>
      </c>
    </row>
    <row r="69" s="20" customFormat="1" ht="79" customHeight="1" spans="1:13">
      <c r="A69" s="27">
        <v>67</v>
      </c>
      <c r="B69" s="29" t="s">
        <v>431</v>
      </c>
      <c r="C69" s="30" t="s">
        <v>432</v>
      </c>
      <c r="D69" s="29" t="s">
        <v>86</v>
      </c>
      <c r="E69" s="49" t="s">
        <v>86</v>
      </c>
      <c r="F69" s="49" t="s">
        <v>433</v>
      </c>
      <c r="G69" s="30" t="s">
        <v>434</v>
      </c>
      <c r="H69" s="31">
        <v>10</v>
      </c>
      <c r="I69" s="53">
        <v>2100</v>
      </c>
      <c r="J69" s="54"/>
      <c r="K69" s="54"/>
      <c r="L69" s="49"/>
      <c r="M69" s="32" t="s">
        <v>86</v>
      </c>
    </row>
    <row r="70" s="20" customFormat="1" ht="36" customHeight="1" spans="1:13">
      <c r="A70" s="60">
        <v>68</v>
      </c>
      <c r="B70" s="61" t="s">
        <v>7</v>
      </c>
      <c r="C70" s="62"/>
      <c r="D70" s="62"/>
      <c r="E70" s="62"/>
      <c r="F70" s="62"/>
      <c r="G70" s="62"/>
      <c r="H70" s="63"/>
      <c r="I70" s="65"/>
      <c r="J70" s="66"/>
      <c r="K70" s="67">
        <f>SUM(K3:K69)</f>
        <v>0</v>
      </c>
      <c r="L70" s="68"/>
      <c r="M70" s="68"/>
    </row>
    <row r="71" s="18" customFormat="1" ht="63" customHeight="1" spans="1:13">
      <c r="A71" s="64" t="s">
        <v>435</v>
      </c>
      <c r="B71" s="64"/>
      <c r="C71" s="64"/>
      <c r="D71" s="64"/>
      <c r="E71" s="64"/>
      <c r="F71" s="64"/>
      <c r="G71" s="64"/>
      <c r="H71" s="31"/>
      <c r="I71" s="69"/>
      <c r="J71" s="69"/>
      <c r="K71" s="69"/>
      <c r="L71" s="64"/>
      <c r="M71" s="64"/>
    </row>
    <row r="72" s="18" customFormat="1" spans="8:11">
      <c r="H72" s="21"/>
      <c r="I72" s="22"/>
      <c r="J72" s="22"/>
      <c r="K72" s="22"/>
    </row>
    <row r="73" s="18" customFormat="1" spans="8:11">
      <c r="H73" s="21"/>
      <c r="I73" s="22"/>
      <c r="J73" s="22"/>
      <c r="K73" s="22"/>
    </row>
    <row r="74" s="18" customFormat="1" spans="8:11">
      <c r="H74" s="21"/>
      <c r="I74" s="22"/>
      <c r="J74" s="22"/>
      <c r="K74" s="22"/>
    </row>
    <row r="75" s="18" customFormat="1" spans="8:11">
      <c r="H75" s="21"/>
      <c r="I75" s="22"/>
      <c r="J75" s="22"/>
      <c r="K75" s="22"/>
    </row>
    <row r="76" s="18" customFormat="1" spans="8:11">
      <c r="H76" s="21"/>
      <c r="I76" s="22"/>
      <c r="J76" s="22"/>
      <c r="K76" s="22"/>
    </row>
    <row r="77" s="18" customFormat="1" spans="8:11">
      <c r="H77" s="21"/>
      <c r="I77" s="22"/>
      <c r="J77" s="22"/>
      <c r="K77" s="22"/>
    </row>
    <row r="78" s="18" customFormat="1" spans="8:11">
      <c r="H78" s="21"/>
      <c r="I78" s="22"/>
      <c r="J78" s="22"/>
      <c r="K78" s="22"/>
    </row>
  </sheetData>
  <autoFilter xmlns:etc="http://www.wps.cn/officeDocument/2017/etCustomData" ref="A2:M71" etc:filterBottomFollowUsedRange="0">
    <extLst/>
  </autoFilter>
  <mergeCells count="4">
    <mergeCell ref="A1:L1"/>
    <mergeCell ref="B70:J70"/>
    <mergeCell ref="A71:M71"/>
    <mergeCell ref="A72:L72"/>
  </mergeCells>
  <pageMargins left="0.751388888888889" right="0.751388888888889" top="0.629861111111111" bottom="1" header="0.5" footer="0.5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view="pageBreakPreview" zoomScaleNormal="100" workbookViewId="0">
      <selection activeCell="E2" sqref="E$1:E$1048576"/>
    </sheetView>
  </sheetViews>
  <sheetFormatPr defaultColWidth="8.89166666666667" defaultRowHeight="21" customHeight="1" outlineLevelCol="7"/>
  <cols>
    <col min="1" max="1" width="8.89166666666667" style="1"/>
    <col min="2" max="2" width="21.3833333333333" style="1" customWidth="1"/>
    <col min="3" max="3" width="22.25" style="1" customWidth="1"/>
    <col min="4" max="4" width="9.55833333333333" style="1" customWidth="1"/>
    <col min="5" max="5" width="11.6666666666667" style="1" customWidth="1"/>
    <col min="6" max="6" width="15.75" style="2" customWidth="1"/>
    <col min="7" max="7" width="17.75" style="2" customWidth="1"/>
    <col min="8" max="8" width="19.125" style="2" customWidth="1"/>
    <col min="9" max="16384" width="8.89166666666667" style="1"/>
  </cols>
  <sheetData>
    <row r="1" s="1" customFormat="1" ht="54" customHeight="1" spans="1:8">
      <c r="A1" s="3" t="s">
        <v>436</v>
      </c>
      <c r="B1" s="3"/>
      <c r="C1" s="3"/>
      <c r="D1" s="3"/>
      <c r="E1" s="3"/>
      <c r="F1" s="4"/>
      <c r="G1" s="4"/>
      <c r="H1" s="4"/>
    </row>
    <row r="2" s="1" customFormat="1" ht="29" customHeight="1" spans="1:8">
      <c r="A2" s="5" t="s">
        <v>1</v>
      </c>
      <c r="B2" s="5" t="s">
        <v>437</v>
      </c>
      <c r="C2" s="5" t="s">
        <v>13</v>
      </c>
      <c r="D2" s="5" t="s">
        <v>14</v>
      </c>
      <c r="E2" s="5" t="s">
        <v>15</v>
      </c>
      <c r="F2" s="6" t="s">
        <v>18</v>
      </c>
      <c r="G2" s="7" t="s">
        <v>19</v>
      </c>
      <c r="H2" s="8" t="s">
        <v>3</v>
      </c>
    </row>
    <row r="3" s="1" customFormat="1" customHeight="1" spans="1:8">
      <c r="A3" s="9">
        <v>1</v>
      </c>
      <c r="B3" s="9" t="s">
        <v>438</v>
      </c>
      <c r="C3" s="9" t="s">
        <v>439</v>
      </c>
      <c r="D3" s="9" t="s">
        <v>440</v>
      </c>
      <c r="E3" s="9">
        <v>10</v>
      </c>
      <c r="F3" s="10">
        <v>37</v>
      </c>
      <c r="G3" s="10"/>
      <c r="H3" s="11"/>
    </row>
    <row r="4" s="1" customFormat="1" customHeight="1" spans="1:8">
      <c r="A4" s="9"/>
      <c r="B4" s="9"/>
      <c r="C4" s="9" t="s">
        <v>441</v>
      </c>
      <c r="D4" s="9" t="s">
        <v>440</v>
      </c>
      <c r="E4" s="9">
        <v>5</v>
      </c>
      <c r="F4" s="10">
        <v>73</v>
      </c>
      <c r="G4" s="10"/>
      <c r="H4" s="11"/>
    </row>
    <row r="5" s="1" customFormat="1" customHeight="1" spans="1:8">
      <c r="A5" s="9"/>
      <c r="B5" s="9"/>
      <c r="C5" s="9" t="s">
        <v>442</v>
      </c>
      <c r="D5" s="9" t="s">
        <v>440</v>
      </c>
      <c r="E5" s="9">
        <v>3</v>
      </c>
      <c r="F5" s="10">
        <v>93</v>
      </c>
      <c r="G5" s="10"/>
      <c r="H5" s="11"/>
    </row>
    <row r="6" s="1" customFormat="1" customHeight="1" spans="1:8">
      <c r="A6" s="9"/>
      <c r="B6" s="9"/>
      <c r="C6" s="9" t="s">
        <v>443</v>
      </c>
      <c r="D6" s="9" t="s">
        <v>440</v>
      </c>
      <c r="E6" s="9">
        <v>5</v>
      </c>
      <c r="F6" s="10">
        <v>97</v>
      </c>
      <c r="G6" s="10"/>
      <c r="H6" s="11"/>
    </row>
    <row r="7" s="1" customFormat="1" customHeight="1" spans="1:8">
      <c r="A7" s="9">
        <v>2</v>
      </c>
      <c r="B7" s="9" t="s">
        <v>444</v>
      </c>
      <c r="C7" s="9" t="s">
        <v>439</v>
      </c>
      <c r="D7" s="9" t="s">
        <v>440</v>
      </c>
      <c r="E7" s="9">
        <v>5</v>
      </c>
      <c r="F7" s="10">
        <v>80</v>
      </c>
      <c r="G7" s="10"/>
      <c r="H7" s="11"/>
    </row>
    <row r="8" s="1" customFormat="1" customHeight="1" spans="1:8">
      <c r="A8" s="9"/>
      <c r="B8" s="9"/>
      <c r="C8" s="9" t="s">
        <v>445</v>
      </c>
      <c r="D8" s="9" t="s">
        <v>440</v>
      </c>
      <c r="E8" s="9">
        <v>5</v>
      </c>
      <c r="F8" s="10">
        <v>133</v>
      </c>
      <c r="G8" s="10"/>
      <c r="H8" s="11"/>
    </row>
    <row r="9" s="1" customFormat="1" ht="40" customHeight="1" spans="1:8">
      <c r="A9" s="9">
        <v>3</v>
      </c>
      <c r="B9" s="12" t="s">
        <v>446</v>
      </c>
      <c r="C9" s="9" t="s">
        <v>86</v>
      </c>
      <c r="D9" s="9" t="s">
        <v>363</v>
      </c>
      <c r="E9" s="9">
        <v>5</v>
      </c>
      <c r="F9" s="10">
        <v>77</v>
      </c>
      <c r="G9" s="10"/>
      <c r="H9" s="11"/>
    </row>
    <row r="10" s="1" customFormat="1" customHeight="1" spans="1:8">
      <c r="A10" s="9">
        <v>4</v>
      </c>
      <c r="B10" s="12" t="s">
        <v>447</v>
      </c>
      <c r="C10" s="9" t="s">
        <v>439</v>
      </c>
      <c r="D10" s="9" t="s">
        <v>448</v>
      </c>
      <c r="E10" s="9">
        <v>10</v>
      </c>
      <c r="F10" s="10">
        <v>93</v>
      </c>
      <c r="G10" s="10"/>
      <c r="H10" s="11"/>
    </row>
    <row r="11" s="1" customFormat="1" customHeight="1" spans="1:8">
      <c r="A11" s="9"/>
      <c r="B11" s="9"/>
      <c r="C11" s="9" t="s">
        <v>445</v>
      </c>
      <c r="D11" s="9" t="s">
        <v>448</v>
      </c>
      <c r="E11" s="9">
        <v>3</v>
      </c>
      <c r="F11" s="10">
        <v>107</v>
      </c>
      <c r="G11" s="10"/>
      <c r="H11" s="11"/>
    </row>
    <row r="12" s="1" customFormat="1" customHeight="1" spans="1:8">
      <c r="A12" s="9"/>
      <c r="B12" s="9"/>
      <c r="C12" s="9" t="s">
        <v>442</v>
      </c>
      <c r="D12" s="9" t="s">
        <v>448</v>
      </c>
      <c r="E12" s="9">
        <v>3</v>
      </c>
      <c r="F12" s="10">
        <v>127</v>
      </c>
      <c r="G12" s="10"/>
      <c r="H12" s="11"/>
    </row>
    <row r="13" s="1" customFormat="1" customHeight="1" spans="1:8">
      <c r="A13" s="9"/>
      <c r="B13" s="9"/>
      <c r="C13" s="9" t="s">
        <v>449</v>
      </c>
      <c r="D13" s="9" t="s">
        <v>448</v>
      </c>
      <c r="E13" s="9">
        <v>10</v>
      </c>
      <c r="F13" s="10">
        <v>170</v>
      </c>
      <c r="G13" s="10"/>
      <c r="H13" s="11"/>
    </row>
    <row r="14" s="1" customFormat="1" customHeight="1" spans="1:8">
      <c r="A14" s="9"/>
      <c r="B14" s="9"/>
      <c r="C14" s="9" t="s">
        <v>443</v>
      </c>
      <c r="D14" s="9" t="s">
        <v>448</v>
      </c>
      <c r="E14" s="9">
        <v>10</v>
      </c>
      <c r="F14" s="10">
        <v>137</v>
      </c>
      <c r="G14" s="10"/>
      <c r="H14" s="11"/>
    </row>
    <row r="15" s="1" customFormat="1" customHeight="1" spans="1:8">
      <c r="A15" s="9">
        <v>5</v>
      </c>
      <c r="B15" s="12" t="s">
        <v>450</v>
      </c>
      <c r="C15" s="9" t="s">
        <v>439</v>
      </c>
      <c r="D15" s="9" t="s">
        <v>97</v>
      </c>
      <c r="E15" s="9">
        <v>5</v>
      </c>
      <c r="F15" s="10">
        <v>287</v>
      </c>
      <c r="G15" s="10"/>
      <c r="H15" s="11"/>
    </row>
    <row r="16" s="1" customFormat="1" customHeight="1" spans="1:8">
      <c r="A16" s="9"/>
      <c r="B16" s="13"/>
      <c r="C16" s="9" t="s">
        <v>445</v>
      </c>
      <c r="D16" s="9" t="s">
        <v>97</v>
      </c>
      <c r="E16" s="9">
        <v>5</v>
      </c>
      <c r="F16" s="10">
        <v>367</v>
      </c>
      <c r="G16" s="10"/>
      <c r="H16" s="11"/>
    </row>
    <row r="17" s="1" customFormat="1" customHeight="1" spans="1:8">
      <c r="A17" s="9"/>
      <c r="B17" s="13"/>
      <c r="C17" s="9" t="s">
        <v>442</v>
      </c>
      <c r="D17" s="9" t="s">
        <v>97</v>
      </c>
      <c r="E17" s="9">
        <v>5</v>
      </c>
      <c r="F17" s="10">
        <v>403</v>
      </c>
      <c r="G17" s="10"/>
      <c r="H17" s="11"/>
    </row>
    <row r="18" s="1" customFormat="1" customHeight="1" spans="1:8">
      <c r="A18" s="9"/>
      <c r="B18" s="13"/>
      <c r="C18" s="9" t="s">
        <v>449</v>
      </c>
      <c r="D18" s="9" t="s">
        <v>97</v>
      </c>
      <c r="E18" s="9">
        <v>5</v>
      </c>
      <c r="F18" s="10">
        <v>1267</v>
      </c>
      <c r="G18" s="10"/>
      <c r="H18" s="11"/>
    </row>
    <row r="19" s="1" customFormat="1" customHeight="1" spans="1:8">
      <c r="A19" s="9"/>
      <c r="B19" s="13"/>
      <c r="C19" s="9" t="s">
        <v>443</v>
      </c>
      <c r="D19" s="9" t="s">
        <v>97</v>
      </c>
      <c r="E19" s="9">
        <v>5</v>
      </c>
      <c r="F19" s="10">
        <v>717</v>
      </c>
      <c r="G19" s="10"/>
      <c r="H19" s="11"/>
    </row>
    <row r="20" s="1" customFormat="1" customHeight="1" spans="1:8">
      <c r="A20" s="9">
        <v>6</v>
      </c>
      <c r="B20" s="12" t="s">
        <v>451</v>
      </c>
      <c r="C20" s="9" t="s">
        <v>439</v>
      </c>
      <c r="D20" s="9" t="s">
        <v>97</v>
      </c>
      <c r="E20" s="9">
        <v>5</v>
      </c>
      <c r="F20" s="10">
        <v>143</v>
      </c>
      <c r="G20" s="10"/>
      <c r="H20" s="11"/>
    </row>
    <row r="21" s="1" customFormat="1" customHeight="1" spans="1:8">
      <c r="A21" s="9"/>
      <c r="B21" s="13"/>
      <c r="C21" s="9" t="s">
        <v>445</v>
      </c>
      <c r="D21" s="9" t="s">
        <v>97</v>
      </c>
      <c r="E21" s="9">
        <v>5</v>
      </c>
      <c r="F21" s="10">
        <v>187</v>
      </c>
      <c r="G21" s="10"/>
      <c r="H21" s="11"/>
    </row>
    <row r="22" s="1" customFormat="1" ht="24" customHeight="1" spans="1:8">
      <c r="A22" s="9"/>
      <c r="B22" s="13"/>
      <c r="C22" s="9" t="s">
        <v>442</v>
      </c>
      <c r="D22" s="9" t="s">
        <v>97</v>
      </c>
      <c r="E22" s="9">
        <v>5</v>
      </c>
      <c r="F22" s="10">
        <v>213</v>
      </c>
      <c r="G22" s="10"/>
      <c r="H22" s="11"/>
    </row>
    <row r="23" s="1" customFormat="1" customHeight="1" spans="1:8">
      <c r="A23" s="9"/>
      <c r="B23" s="13"/>
      <c r="C23" s="9" t="s">
        <v>449</v>
      </c>
      <c r="D23" s="9" t="s">
        <v>97</v>
      </c>
      <c r="E23" s="9">
        <v>5</v>
      </c>
      <c r="F23" s="10">
        <v>680</v>
      </c>
      <c r="G23" s="10"/>
      <c r="H23" s="11"/>
    </row>
    <row r="24" s="1" customFormat="1" customHeight="1" spans="1:8">
      <c r="A24" s="9"/>
      <c r="B24" s="13"/>
      <c r="C24" s="9" t="s">
        <v>443</v>
      </c>
      <c r="D24" s="9" t="s">
        <v>97</v>
      </c>
      <c r="E24" s="9">
        <v>5</v>
      </c>
      <c r="F24" s="10">
        <v>417</v>
      </c>
      <c r="G24" s="10"/>
      <c r="H24" s="11"/>
    </row>
    <row r="25" s="1" customFormat="1" customHeight="1" spans="1:8">
      <c r="A25" s="9">
        <v>7</v>
      </c>
      <c r="B25" s="12" t="s">
        <v>452</v>
      </c>
      <c r="C25" s="9" t="s">
        <v>439</v>
      </c>
      <c r="D25" s="9" t="s">
        <v>97</v>
      </c>
      <c r="E25" s="9">
        <v>5</v>
      </c>
      <c r="F25" s="10">
        <v>170</v>
      </c>
      <c r="G25" s="10"/>
      <c r="H25" s="11"/>
    </row>
    <row r="26" s="1" customFormat="1" customHeight="1" spans="1:8">
      <c r="A26" s="9"/>
      <c r="B26" s="13"/>
      <c r="C26" s="9" t="s">
        <v>445</v>
      </c>
      <c r="D26" s="9" t="s">
        <v>97</v>
      </c>
      <c r="E26" s="9">
        <v>5</v>
      </c>
      <c r="F26" s="10">
        <v>213</v>
      </c>
      <c r="G26" s="10"/>
      <c r="H26" s="11"/>
    </row>
    <row r="27" s="1" customFormat="1" customHeight="1" spans="1:8">
      <c r="A27" s="9"/>
      <c r="B27" s="13"/>
      <c r="C27" s="9" t="s">
        <v>442</v>
      </c>
      <c r="D27" s="9" t="s">
        <v>97</v>
      </c>
      <c r="E27" s="9">
        <v>5</v>
      </c>
      <c r="F27" s="10">
        <v>233</v>
      </c>
      <c r="G27" s="10"/>
      <c r="H27" s="11"/>
    </row>
    <row r="28" s="1" customFormat="1" customHeight="1" spans="1:8">
      <c r="A28" s="9"/>
      <c r="B28" s="13"/>
      <c r="C28" s="9" t="s">
        <v>449</v>
      </c>
      <c r="D28" s="9" t="s">
        <v>97</v>
      </c>
      <c r="E28" s="9">
        <v>5</v>
      </c>
      <c r="F28" s="10">
        <v>520</v>
      </c>
      <c r="G28" s="10"/>
      <c r="H28" s="11"/>
    </row>
    <row r="29" s="1" customFormat="1" customHeight="1" spans="1:8">
      <c r="A29" s="9"/>
      <c r="B29" s="13"/>
      <c r="C29" s="9" t="s">
        <v>443</v>
      </c>
      <c r="D29" s="9" t="s">
        <v>97</v>
      </c>
      <c r="E29" s="9">
        <v>5</v>
      </c>
      <c r="F29" s="10">
        <v>377</v>
      </c>
      <c r="G29" s="10"/>
      <c r="H29" s="11"/>
    </row>
    <row r="30" s="1" customFormat="1" customHeight="1" spans="1:8">
      <c r="A30" s="9">
        <v>8</v>
      </c>
      <c r="B30" s="9" t="s">
        <v>453</v>
      </c>
      <c r="C30" s="9" t="s">
        <v>439</v>
      </c>
      <c r="D30" s="9" t="s">
        <v>97</v>
      </c>
      <c r="E30" s="9">
        <v>10</v>
      </c>
      <c r="F30" s="10">
        <v>143</v>
      </c>
      <c r="G30" s="10"/>
      <c r="H30" s="11"/>
    </row>
    <row r="31" s="1" customFormat="1" customHeight="1" spans="1:8">
      <c r="A31" s="9"/>
      <c r="B31" s="9"/>
      <c r="C31" s="9" t="s">
        <v>445</v>
      </c>
      <c r="D31" s="9" t="s">
        <v>97</v>
      </c>
      <c r="E31" s="9">
        <v>5</v>
      </c>
      <c r="F31" s="10">
        <v>193</v>
      </c>
      <c r="G31" s="10"/>
      <c r="H31" s="11"/>
    </row>
    <row r="32" s="1" customFormat="1" customHeight="1" spans="1:8">
      <c r="A32" s="9"/>
      <c r="B32" s="9"/>
      <c r="C32" s="9" t="s">
        <v>442</v>
      </c>
      <c r="D32" s="9" t="s">
        <v>97</v>
      </c>
      <c r="E32" s="9">
        <v>5</v>
      </c>
      <c r="F32" s="10">
        <v>207</v>
      </c>
      <c r="G32" s="10"/>
      <c r="H32" s="11"/>
    </row>
    <row r="33" s="1" customFormat="1" customHeight="1" spans="1:8">
      <c r="A33" s="9"/>
      <c r="B33" s="9"/>
      <c r="C33" s="9" t="s">
        <v>449</v>
      </c>
      <c r="D33" s="9" t="s">
        <v>97</v>
      </c>
      <c r="E33" s="9">
        <v>5</v>
      </c>
      <c r="F33" s="10">
        <v>547</v>
      </c>
      <c r="G33" s="10"/>
      <c r="H33" s="11"/>
    </row>
    <row r="34" s="1" customFormat="1" customHeight="1" spans="1:8">
      <c r="A34" s="9"/>
      <c r="B34" s="9"/>
      <c r="C34" s="9" t="s">
        <v>443</v>
      </c>
      <c r="D34" s="9" t="s">
        <v>97</v>
      </c>
      <c r="E34" s="9">
        <v>5</v>
      </c>
      <c r="F34" s="10">
        <v>383</v>
      </c>
      <c r="G34" s="10"/>
      <c r="H34" s="11"/>
    </row>
    <row r="35" s="1" customFormat="1" customHeight="1" spans="1:8">
      <c r="A35" s="9">
        <v>9</v>
      </c>
      <c r="B35" s="12" t="s">
        <v>454</v>
      </c>
      <c r="C35" s="9" t="s">
        <v>439</v>
      </c>
      <c r="D35" s="9" t="s">
        <v>97</v>
      </c>
      <c r="E35" s="9">
        <v>5</v>
      </c>
      <c r="F35" s="10">
        <v>200</v>
      </c>
      <c r="G35" s="10"/>
      <c r="H35" s="11"/>
    </row>
    <row r="36" s="1" customFormat="1" customHeight="1" spans="1:8">
      <c r="A36" s="9"/>
      <c r="B36" s="9"/>
      <c r="C36" s="9" t="s">
        <v>445</v>
      </c>
      <c r="D36" s="9" t="s">
        <v>97</v>
      </c>
      <c r="E36" s="9">
        <v>5</v>
      </c>
      <c r="F36" s="10">
        <v>253</v>
      </c>
      <c r="G36" s="10"/>
      <c r="H36" s="11"/>
    </row>
    <row r="37" s="1" customFormat="1" customHeight="1" spans="1:8">
      <c r="A37" s="9"/>
      <c r="B37" s="9"/>
      <c r="C37" s="9" t="s">
        <v>442</v>
      </c>
      <c r="D37" s="9" t="s">
        <v>97</v>
      </c>
      <c r="E37" s="9">
        <v>5</v>
      </c>
      <c r="F37" s="10">
        <v>307</v>
      </c>
      <c r="G37" s="10"/>
      <c r="H37" s="11"/>
    </row>
    <row r="38" s="1" customFormat="1" customHeight="1" spans="1:8">
      <c r="A38" s="9"/>
      <c r="B38" s="9"/>
      <c r="C38" s="9" t="s">
        <v>449</v>
      </c>
      <c r="D38" s="9" t="s">
        <v>97</v>
      </c>
      <c r="E38" s="9">
        <v>5</v>
      </c>
      <c r="F38" s="10">
        <v>833</v>
      </c>
      <c r="G38" s="10"/>
      <c r="H38" s="11"/>
    </row>
    <row r="39" s="1" customFormat="1" customHeight="1" spans="1:8">
      <c r="A39" s="9"/>
      <c r="B39" s="9"/>
      <c r="C39" s="9" t="s">
        <v>443</v>
      </c>
      <c r="D39" s="9" t="s">
        <v>97</v>
      </c>
      <c r="E39" s="9">
        <v>5</v>
      </c>
      <c r="F39" s="10">
        <v>550</v>
      </c>
      <c r="G39" s="10"/>
      <c r="H39" s="11"/>
    </row>
    <row r="40" s="1" customFormat="1" customHeight="1" spans="1:8">
      <c r="A40" s="9">
        <v>10</v>
      </c>
      <c r="B40" s="9" t="s">
        <v>455</v>
      </c>
      <c r="C40" s="9" t="s">
        <v>439</v>
      </c>
      <c r="D40" s="9" t="s">
        <v>97</v>
      </c>
      <c r="E40" s="9">
        <v>5</v>
      </c>
      <c r="F40" s="10">
        <v>90</v>
      </c>
      <c r="G40" s="10"/>
      <c r="H40" s="11"/>
    </row>
    <row r="41" s="1" customFormat="1" customHeight="1" spans="1:8">
      <c r="A41" s="9"/>
      <c r="B41" s="9"/>
      <c r="C41" s="9" t="s">
        <v>445</v>
      </c>
      <c r="D41" s="9" t="s">
        <v>97</v>
      </c>
      <c r="E41" s="9">
        <v>5</v>
      </c>
      <c r="F41" s="10">
        <v>120</v>
      </c>
      <c r="G41" s="10"/>
      <c r="H41" s="11"/>
    </row>
    <row r="42" s="1" customFormat="1" customHeight="1" spans="1:8">
      <c r="A42" s="9"/>
      <c r="B42" s="9"/>
      <c r="C42" s="9" t="s">
        <v>442</v>
      </c>
      <c r="D42" s="9" t="s">
        <v>97</v>
      </c>
      <c r="E42" s="9">
        <v>5</v>
      </c>
      <c r="F42" s="10">
        <v>143</v>
      </c>
      <c r="G42" s="10"/>
      <c r="H42" s="11"/>
    </row>
    <row r="43" s="1" customFormat="1" customHeight="1" spans="1:8">
      <c r="A43" s="9"/>
      <c r="B43" s="9"/>
      <c r="C43" s="9" t="s">
        <v>449</v>
      </c>
      <c r="D43" s="9" t="s">
        <v>97</v>
      </c>
      <c r="E43" s="9">
        <v>5</v>
      </c>
      <c r="F43" s="10">
        <v>327</v>
      </c>
      <c r="G43" s="10"/>
      <c r="H43" s="11"/>
    </row>
    <row r="44" s="1" customFormat="1" customHeight="1" spans="1:8">
      <c r="A44" s="9"/>
      <c r="B44" s="9"/>
      <c r="C44" s="9" t="s">
        <v>443</v>
      </c>
      <c r="D44" s="9" t="s">
        <v>97</v>
      </c>
      <c r="E44" s="9">
        <v>5</v>
      </c>
      <c r="F44" s="10">
        <v>317</v>
      </c>
      <c r="G44" s="10"/>
      <c r="H44" s="11"/>
    </row>
    <row r="45" s="1" customFormat="1" customHeight="1" spans="1:8">
      <c r="A45" s="9">
        <v>11</v>
      </c>
      <c r="B45" s="9" t="s">
        <v>456</v>
      </c>
      <c r="C45" s="9" t="s">
        <v>439</v>
      </c>
      <c r="D45" s="9" t="s">
        <v>97</v>
      </c>
      <c r="E45" s="9">
        <v>5</v>
      </c>
      <c r="F45" s="10">
        <v>90</v>
      </c>
      <c r="G45" s="10"/>
      <c r="H45" s="11"/>
    </row>
    <row r="46" s="1" customFormat="1" customHeight="1" spans="1:8">
      <c r="A46" s="9"/>
      <c r="B46" s="9"/>
      <c r="C46" s="9" t="s">
        <v>445</v>
      </c>
      <c r="D46" s="9" t="s">
        <v>97</v>
      </c>
      <c r="E46" s="9">
        <v>5</v>
      </c>
      <c r="F46" s="10">
        <v>137</v>
      </c>
      <c r="G46" s="10"/>
      <c r="H46" s="11"/>
    </row>
    <row r="47" s="1" customFormat="1" customHeight="1" spans="1:8">
      <c r="A47" s="9"/>
      <c r="B47" s="9"/>
      <c r="C47" s="9" t="s">
        <v>442</v>
      </c>
      <c r="D47" s="9" t="s">
        <v>97</v>
      </c>
      <c r="E47" s="9">
        <v>5</v>
      </c>
      <c r="F47" s="10">
        <v>160</v>
      </c>
      <c r="G47" s="10"/>
      <c r="H47" s="11"/>
    </row>
    <row r="48" s="1" customFormat="1" customHeight="1" spans="1:8">
      <c r="A48" s="9"/>
      <c r="B48" s="9"/>
      <c r="C48" s="9" t="s">
        <v>449</v>
      </c>
      <c r="D48" s="9" t="s">
        <v>97</v>
      </c>
      <c r="E48" s="9">
        <v>5</v>
      </c>
      <c r="F48" s="10">
        <v>327</v>
      </c>
      <c r="G48" s="10"/>
      <c r="H48" s="11"/>
    </row>
    <row r="49" s="1" customFormat="1" customHeight="1" spans="1:8">
      <c r="A49" s="9"/>
      <c r="B49" s="9"/>
      <c r="C49" s="9" t="s">
        <v>443</v>
      </c>
      <c r="D49" s="9" t="s">
        <v>97</v>
      </c>
      <c r="E49" s="9">
        <v>5</v>
      </c>
      <c r="F49" s="10">
        <v>300</v>
      </c>
      <c r="G49" s="10"/>
      <c r="H49" s="11"/>
    </row>
    <row r="50" s="1" customFormat="1" ht="49" customHeight="1" spans="1:8">
      <c r="A50" s="9">
        <v>12</v>
      </c>
      <c r="B50" s="12" t="s">
        <v>457</v>
      </c>
      <c r="C50" s="9" t="s">
        <v>86</v>
      </c>
      <c r="D50" s="9" t="s">
        <v>458</v>
      </c>
      <c r="E50" s="9">
        <v>5</v>
      </c>
      <c r="F50" s="10">
        <v>140</v>
      </c>
      <c r="G50" s="10"/>
      <c r="H50" s="11"/>
    </row>
    <row r="51" s="1" customFormat="1" ht="46" customHeight="1" spans="1:8">
      <c r="A51" s="9">
        <v>13</v>
      </c>
      <c r="B51" s="12" t="s">
        <v>459</v>
      </c>
      <c r="C51" s="14" t="s">
        <v>460</v>
      </c>
      <c r="D51" s="9" t="s">
        <v>97</v>
      </c>
      <c r="E51" s="9">
        <v>5</v>
      </c>
      <c r="F51" s="10">
        <v>100</v>
      </c>
      <c r="G51" s="10"/>
      <c r="H51" s="11"/>
    </row>
    <row r="52" s="1" customFormat="1" ht="32" customHeight="1" spans="1:8">
      <c r="A52" s="9">
        <v>14</v>
      </c>
      <c r="B52" s="9" t="s">
        <v>7</v>
      </c>
      <c r="C52" s="9"/>
      <c r="D52" s="9"/>
      <c r="E52" s="9"/>
      <c r="F52" s="10"/>
      <c r="G52" s="10"/>
      <c r="H52" s="15">
        <f>SUM(H3:H51)</f>
        <v>0</v>
      </c>
    </row>
    <row r="53" ht="86" customHeight="1" spans="1:8">
      <c r="A53" s="16" t="s">
        <v>461</v>
      </c>
      <c r="B53" s="16"/>
      <c r="C53" s="16"/>
      <c r="D53" s="16"/>
      <c r="E53" s="16"/>
      <c r="F53" s="17"/>
      <c r="G53" s="17"/>
      <c r="H53" s="17"/>
    </row>
  </sheetData>
  <mergeCells count="23">
    <mergeCell ref="A1:H1"/>
    <mergeCell ref="B52:G52"/>
    <mergeCell ref="A53:H53"/>
    <mergeCell ref="A3:A6"/>
    <mergeCell ref="A7:A8"/>
    <mergeCell ref="A10:A14"/>
    <mergeCell ref="A15:A19"/>
    <mergeCell ref="A20:A24"/>
    <mergeCell ref="A25:A29"/>
    <mergeCell ref="A30:A34"/>
    <mergeCell ref="A35:A39"/>
    <mergeCell ref="A40:A44"/>
    <mergeCell ref="A45:A49"/>
    <mergeCell ref="B3:B6"/>
    <mergeCell ref="B7:B8"/>
    <mergeCell ref="B10:B14"/>
    <mergeCell ref="B15:B19"/>
    <mergeCell ref="B20:B24"/>
    <mergeCell ref="B25:B29"/>
    <mergeCell ref="B30:B34"/>
    <mergeCell ref="B35:B39"/>
    <mergeCell ref="B40:B44"/>
    <mergeCell ref="B45:B49"/>
  </mergeCells>
  <pageMargins left="0.904861111111111" right="0.751388888888889" top="0.472222222222222" bottom="0.629861111111111" header="0.5" footer="0.5"/>
  <pageSetup paperSize="9" fitToHeight="0" orientation="landscape" horizontalDpi="600"/>
  <headerFooter/>
  <rowBreaks count="3" manualBreakCount="3">
    <brk id="19" max="7" man="1"/>
    <brk id="39" max="7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报价汇总表</vt:lpstr>
      <vt:lpstr>家用空调、中央空调</vt:lpstr>
      <vt:lpstr>中央空调辅材</vt:lpstr>
      <vt:lpstr>家用空调辅材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方容</cp:lastModifiedBy>
  <dcterms:created xsi:type="dcterms:W3CDTF">2025-02-08T07:28:00Z</dcterms:created>
  <dcterms:modified xsi:type="dcterms:W3CDTF">2025-10-31T10:22:36Z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6AA3A48282A5449FBBDAB458FF3E7F07_13</vt:lpwstr>
  </property>
  <property fmtid="{D5CDD505-2E9C-101B-9397-08002B2CF9AE}" pid="3" name="KSOProductBuildVer">
    <vt:lpwstr>2052-12.1.0.23125</vt:lpwstr>
  </property>
</Properties>
</file>