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01包采购清单" sheetId="6" r:id="rId1"/>
    <sheet name="综合单价分析表" sheetId="4" r:id="rId2"/>
  </sheets>
  <externalReferences>
    <externalReference r:id="rId3"/>
  </externalReferences>
  <definedNames>
    <definedName name="_xlnm._FilterDatabase" localSheetId="0" hidden="1">'01包采购清单'!$A$1:$K$41</definedName>
    <definedName name="CJRF">[1]变量单!$C$2</definedName>
    <definedName name="_xlnm.Print_Titles" localSheetId="0">'01包采购清单'!$1:$2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7DC031028F554C03A0F85C06DFAD1D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98270" y="21311235"/>
          <a:ext cx="2359025" cy="1616710"/>
        </a:xfrm>
        <a:prstGeom prst="rect">
          <a:avLst/>
        </a:prstGeom>
      </xdr:spPr>
    </xdr:pic>
  </etc:cellImage>
  <etc:cellImage>
    <xdr:pic>
      <xdr:nvPicPr>
        <xdr:cNvPr id="8" name="ID_3F1FC7D31C194E07AA78C27234F27C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99135" y="2047240"/>
          <a:ext cx="2432050" cy="2171700"/>
        </a:xfrm>
        <a:prstGeom prst="rect">
          <a:avLst/>
        </a:prstGeom>
      </xdr:spPr>
    </xdr:pic>
  </etc:cellImage>
  <etc:cellImage>
    <xdr:pic>
      <xdr:nvPicPr>
        <xdr:cNvPr id="56" name="ID_072D2A6393ED461B9A3BD18FD044E12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94540" y="17529810"/>
          <a:ext cx="1688465" cy="1391285"/>
        </a:xfrm>
        <a:prstGeom prst="rect">
          <a:avLst/>
        </a:prstGeom>
      </xdr:spPr>
    </xdr:pic>
  </etc:cellImage>
  <etc:cellImage>
    <xdr:pic>
      <xdr:nvPicPr>
        <xdr:cNvPr id="7" name="ID_AD392A49432B4507BAF0EA4672D454B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285345" y="51069875"/>
          <a:ext cx="2405380" cy="1669415"/>
        </a:xfrm>
        <a:prstGeom prst="rect">
          <a:avLst/>
        </a:prstGeom>
      </xdr:spPr>
    </xdr:pic>
  </etc:cellImage>
  <etc:cellImage>
    <xdr:pic>
      <xdr:nvPicPr>
        <xdr:cNvPr id="9" name="ID_429DC557677D4B138410287F8136E3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285345" y="53609875"/>
          <a:ext cx="2386330" cy="1670050"/>
        </a:xfrm>
        <a:prstGeom prst="rect">
          <a:avLst/>
        </a:prstGeom>
      </xdr:spPr>
    </xdr:pic>
  </etc:cellImage>
  <etc:cellImage>
    <xdr:pic>
      <xdr:nvPicPr>
        <xdr:cNvPr id="10" name="ID_8D54E419D30A47729FF05F46C28091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90790" y="90010615"/>
          <a:ext cx="2359025" cy="1616710"/>
        </a:xfrm>
        <a:prstGeom prst="rect">
          <a:avLst/>
        </a:prstGeom>
      </xdr:spPr>
    </xdr:pic>
  </etc:cellImage>
  <etc:cellImage>
    <xdr:pic>
      <xdr:nvPicPr>
        <xdr:cNvPr id="4" name="ID_19D0390EF19E4AA5A375EFA383FC55B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912600" y="94085410"/>
          <a:ext cx="3722370" cy="2257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89566E466EBD44BBBB138972F578828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76070" y="53299360"/>
          <a:ext cx="2736215" cy="2254885"/>
        </a:xfrm>
        <a:prstGeom prst="rect">
          <a:avLst/>
        </a:prstGeom>
      </xdr:spPr>
    </xdr:pic>
  </etc:cellImage>
  <etc:cellImage>
    <xdr:pic>
      <xdr:nvPicPr>
        <xdr:cNvPr id="3" name="ID_4BC14031B08A44639A0F15CF58D401D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987655" y="7118985"/>
          <a:ext cx="2386330" cy="1670050"/>
        </a:xfrm>
        <a:prstGeom prst="rect">
          <a:avLst/>
        </a:prstGeom>
      </xdr:spPr>
    </xdr:pic>
  </etc:cellImage>
  <etc:cellImage>
    <xdr:pic>
      <xdr:nvPicPr>
        <xdr:cNvPr id="13" name="ID_019DB69A575D4D68B645ADBAD4ECCB5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261725" y="22240875"/>
          <a:ext cx="16287750" cy="7343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0EADEFF0931C4B2C900640BCCB0DAF9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261725" y="19700875"/>
          <a:ext cx="9886950" cy="9572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C9930DE1A6784B31A00DEF05C65A37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1825" y="11896725"/>
          <a:ext cx="1489075" cy="16167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<sst xmlns="http://schemas.openxmlformats.org/spreadsheetml/2006/main" count="222" uniqueCount="103">
  <si>
    <t>稻香楼宾馆改造提升项目北辰苑石材采购清单（01包）</t>
  </si>
  <si>
    <t>序号</t>
  </si>
  <si>
    <t>编号</t>
  </si>
  <si>
    <t>名称</t>
  </si>
  <si>
    <t>位置</t>
  </si>
  <si>
    <t>规格参数</t>
  </si>
  <si>
    <t>参考式样</t>
  </si>
  <si>
    <t>参考图片</t>
  </si>
  <si>
    <t>单位</t>
  </si>
  <si>
    <t>工程量</t>
  </si>
  <si>
    <t>单价
（元）</t>
  </si>
  <si>
    <t>合价
（元）</t>
  </si>
  <si>
    <t>一、地面</t>
  </si>
  <si>
    <t>ST-101</t>
  </si>
  <si>
    <t>白玉兰大理石</t>
  </si>
  <si>
    <t>接见厅、宴会厅</t>
  </si>
  <si>
    <t>1、品质等级：A                                                                                                                                    
2、尺寸：参照图纸
3、厚度：地面湿贴，厚度17mm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</si>
  <si>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㎡</t>
  </si>
  <si>
    <t>ST-103</t>
  </si>
  <si>
    <t>玛雅灰大理石</t>
  </si>
  <si>
    <t>一层公区</t>
  </si>
  <si>
    <t>接待台台面</t>
  </si>
  <si>
    <t>1、品质等级：A                                                                                                                                    
2、尺寸：参照图纸
3、墙面干挂，厚度20mm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</si>
  <si>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ST-201</t>
  </si>
  <si>
    <t>现代灰大理石</t>
  </si>
  <si>
    <t>公区走廊</t>
  </si>
  <si>
    <t>公共卫生间</t>
  </si>
  <si>
    <t>客房地面</t>
  </si>
  <si>
    <t>客房卫生间</t>
  </si>
  <si>
    <t>客房淋浴间</t>
  </si>
  <si>
    <t>拉槽板</t>
  </si>
  <si>
    <t>ST-204</t>
  </si>
  <si>
    <t>莎安娜米黄大理石</t>
  </si>
  <si>
    <t>总套</t>
  </si>
  <si>
    <t>总套卫生间洗手台台面</t>
  </si>
  <si>
    <t>1、品质等级：A                                                                                                                                    
2、尺寸：参照图纸
3、厚度：20mm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</si>
  <si>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二、地面线条、门槛石</t>
  </si>
  <si>
    <t>ST-101门槛石</t>
  </si>
  <si>
    <t>客房房间</t>
  </si>
  <si>
    <t>1、品质等级：A                                                                                                                                    
2、尺寸：参照图纸
3、厚度17mm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</si>
  <si>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功能房间及后勤</t>
  </si>
  <si>
    <t>ST-102线条</t>
  </si>
  <si>
    <t>啡慕斯大理石</t>
  </si>
  <si>
    <t>走道、电梯厅</t>
  </si>
  <si>
    <t>1、品质等级：A                                                                                                                                    
宽度：20mm
3、厚度17mm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</si>
  <si>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m</t>
  </si>
  <si>
    <t>ST-103线条</t>
  </si>
  <si>
    <t>1、品质等级：A                                                                                                                                    
宽度：40mm
3、厚度17mm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</si>
  <si>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1、品质等级：A                                                                                                                                    
宽度：100mm
3、厚度17mm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</si>
  <si>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ST-201门槛石</t>
  </si>
  <si>
    <t>ST-202挡水埂</t>
  </si>
  <si>
    <t>客房</t>
  </si>
  <si>
    <t>1、品质等级：A                                                                                                                                    
宽度：100mm
3、厚度45mm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</si>
  <si>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三、踢脚线</t>
  </si>
  <si>
    <t>值班室</t>
  </si>
  <si>
    <t>1、品质等级：A                                                                                                                                    
2、尺寸：参照图纸
3、高度：100mm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</si>
  <si>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四、墙面</t>
  </si>
  <si>
    <t>ST-105</t>
  </si>
  <si>
    <t>雪花白大理石（细纹）</t>
  </si>
  <si>
    <t>中庭挑空区背景墙</t>
  </si>
  <si>
    <t>1、品质等级：A                                                                                                                                    
2、尺寸：参照图纸
3、墙面干挂，厚度25mm   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</si>
  <si>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ST-106</t>
  </si>
  <si>
    <t>鱼肚金大理石</t>
  </si>
  <si>
    <t>大堂接待背景墙</t>
  </si>
  <si>
    <t>五、地暖区域</t>
  </si>
  <si>
    <t>大厅、电梯厅、中庭地面</t>
  </si>
  <si>
    <t>1、品质等级：A                                                                                                                                    
2、尺寸：参照图纸
3、厚度：地面湿贴，厚度17mm
4、满足图纸及相关要求
5、其他：供货石材为成品材料，板材颜色及纹理需一致 表面不能有非材料本身所带之斑点，刷≥1.5mm厚背胶(石材防水背胶+背网）、六面防护、石材结晶；含切割、修边、倒角等加工以及排版深化费用
6、未尽事宜详见施工图纸、图集、答疑、比选文件、政府相关文件、规范等其他资料，满足设计与验收要求</t>
  </si>
  <si>
    <t>大厅、电梯厅地面浅色波打线</t>
  </si>
  <si>
    <t>拼花石材</t>
  </si>
  <si>
    <t>中庭</t>
  </si>
  <si>
    <t>1、种类、品质等级：白玉兰大理石/啡慕斯/玛雅灰，A                                                                                                                                    
2、尺寸：参照图纸，参考业主选样
3、厚度：地面湿贴，厚度17mmmm
4、满足图纸及相关要求
5、其他：供货石材为成品材料，板材颜色及纹理需一致 表面不能有非材料本身所带之斑点，刷≥1.5mm厚背胶(石材防水背胶+背网）、六面防护、石材结晶；含切割、修边、倒角等加工以及排版深化费用
6、未尽事宜详见施工图纸、图集、答疑、比选文件、政府相关文件、规范等其他资料，满足设计与验收要求</t>
  </si>
  <si>
    <t>门厅</t>
  </si>
  <si>
    <t>走道、电梯厅、中庭</t>
  </si>
  <si>
    <t>1、品质等级：A                                                                                                                                    
宽度：20mm
3、厚度17mm
4、满足图纸及相关要求
5、其他：供货石材为成品材料，板材颜色及纹理需一致 表面不能有非材料本身所带之斑点，刷≥1.5mm厚背胶(石材防水背胶+背网）、六面防护、石材结晶；含切割、修边、倒角等加工以及排版深化费用
6、未尽事宜详见施工图纸、图集、答疑、比选文件、政府相关文件、规范等其他资料，满足设计与验收要求</t>
  </si>
  <si>
    <t>1、品质等级：A                                                                                                                                    
宽度：50mm
3、厚度17mm
4、满足图纸及相关要求
5、其他：供货石材为成品材料，板材颜色及纹理需一致 表面不能有非材料本身所带之斑点，刷≥1.5mm厚背胶(石材防水背胶+背网）、六面防护、石材结晶；含切割、修边、倒角等加工以及排版深化费用
6、未尽事宜详见施工图纸、图集、答疑、比选文件、政府相关文件、规范等其他资料，满足设计与验收要求</t>
  </si>
  <si>
    <t>门厅、中庭</t>
  </si>
  <si>
    <t>1、品质等级：A                                                                                                                                    
宽度：100mm
3、厚度17mm
4、满足图纸及相关要求
5、其他：供货石材为成品材料，板材颜色及纹理需一致 表面不能有非材料本身所带之斑点，刷≥1.5mm厚背胶(石材防水背胶+背网）、六面防护、石材结晶；含切割、修边、倒角等加工以及排版深化费用
6、未尽事宜详见施工图纸、图集、答疑、比选文件、政府相关文件、规范等其他资料，满足设计与验收要求</t>
  </si>
  <si>
    <t>六、窗台板</t>
  </si>
  <si>
    <t>1、品质等级：A                                                                                                                                    
2、尺寸：参照图纸
3、厚度20mm   
4、其他：供货石材为成品材料，板材颜色及纹理需一致 表面不能有非材料本身所带之斑点，刷≥1.5mm厚背胶(石材防水背胶+背网）、六面防护、石材结晶；含切割、修边、倒角等加工以及排版深化费用
5、未尽事宜详见施工图纸、图集、答疑、比选文件、政府相关文件、规范等其他资料，满足设计与验收要求</t>
  </si>
  <si>
    <t>总价（元）</t>
  </si>
  <si>
    <t>备注：
1、石材供应商仅供货，不安装
2、须完善综合单价分析表</t>
  </si>
  <si>
    <t>工作内容</t>
  </si>
  <si>
    <t>数量</t>
  </si>
  <si>
    <t>损耗</t>
  </si>
  <si>
    <t>单价(元）</t>
  </si>
  <si>
    <t>合价（元）</t>
  </si>
  <si>
    <t>备注</t>
  </si>
  <si>
    <t>一</t>
  </si>
  <si>
    <t>人工费</t>
  </si>
  <si>
    <t>二</t>
  </si>
  <si>
    <t>材料费</t>
  </si>
  <si>
    <t>面材</t>
  </si>
  <si>
    <t>三</t>
  </si>
  <si>
    <t>其他材料</t>
  </si>
  <si>
    <t>机械费</t>
  </si>
  <si>
    <t>四</t>
  </si>
  <si>
    <t>综合取费</t>
  </si>
  <si>
    <t>管理费</t>
  </si>
  <si>
    <t>利润</t>
  </si>
  <si>
    <t>五</t>
  </si>
  <si>
    <t>税金</t>
  </si>
  <si>
    <t>六</t>
  </si>
  <si>
    <t>综合单价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</si>
</sst>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[$€-2]* #,##0.00_ ;_ [$€-2]* \-#,##0.00_ ;_ [$€-2]* &quot;-&quot;??_ "/>
    <numFmt numFmtId="178" formatCode="0_ "/>
    <numFmt numFmtId="179" formatCode="0.00_);[Red]\(0.00\)"/>
    <numFmt numFmtId="180" formatCode="0.0_ "/>
    <numFmt numFmtId="181" formatCode="#,##0.00_ "/>
  </numFmts>
  <fonts count="40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36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b/>
      <sz val="22"/>
      <name val="微软雅黑"/>
      <charset val="134"/>
    </font>
    <font>
      <sz val="16"/>
      <color indexed="8"/>
      <name val="微软雅黑"/>
      <charset val="134"/>
    </font>
    <font>
      <sz val="16"/>
      <name val="微软雅黑"/>
      <charset val="134"/>
    </font>
    <font>
      <sz val="16"/>
      <color theme="1"/>
      <name val="微软雅黑"/>
      <charset val="134"/>
    </font>
    <font>
      <sz val="20"/>
      <color theme="1"/>
      <name val="微软雅黑"/>
      <charset val="134"/>
    </font>
    <font>
      <b/>
      <sz val="20"/>
      <name val="微软雅黑"/>
      <charset val="134"/>
    </font>
    <font>
      <sz val="11"/>
      <color indexed="8"/>
      <name val="微软雅黑"/>
      <charset val="134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0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7" borderId="32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/>
    <xf numFmtId="0" fontId="6" fillId="0" borderId="0"/>
  </cellStyleXfs>
  <cellXfs count="99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6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8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43" fontId="3" fillId="0" borderId="6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8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43" fontId="2" fillId="0" borderId="6" xfId="0" applyNumberFormat="1" applyFont="1" applyFill="1" applyBorder="1" applyAlignment="1">
      <alignment horizontal="right" vertical="center" wrapText="1"/>
    </xf>
    <xf numFmtId="10" fontId="2" fillId="0" borderId="6" xfId="0" applyNumberFormat="1" applyFont="1" applyFill="1" applyBorder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7" fontId="2" fillId="0" borderId="9" xfId="0" applyNumberFormat="1" applyFont="1" applyFill="1" applyBorder="1" applyAlignment="1">
      <alignment horizontal="left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left" vertical="center" wrapText="1"/>
    </xf>
    <xf numFmtId="179" fontId="2" fillId="0" borderId="6" xfId="0" applyNumberFormat="1" applyFont="1" applyFill="1" applyBorder="1" applyAlignment="1">
      <alignment horizontal="center" vertical="center" wrapText="1"/>
    </xf>
    <xf numFmtId="1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left" vertical="center" wrapText="1"/>
    </xf>
    <xf numFmtId="177" fontId="3" fillId="0" borderId="9" xfId="0" applyNumberFormat="1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horizontal="left" vertical="center" wrapText="1"/>
    </xf>
    <xf numFmtId="179" fontId="3" fillId="0" borderId="12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left" vertical="center" wrapText="1"/>
    </xf>
    <xf numFmtId="176" fontId="6" fillId="0" borderId="1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10" fontId="6" fillId="0" borderId="10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left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10" fontId="3" fillId="0" borderId="16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7" fontId="2" fillId="0" borderId="12" xfId="0" applyNumberFormat="1" applyFont="1" applyFill="1" applyBorder="1" applyAlignment="1">
      <alignment horizontal="left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7" fontId="2" fillId="0" borderId="19" xfId="0" applyNumberFormat="1" applyFont="1" applyFill="1" applyBorder="1" applyAlignment="1">
      <alignment horizontal="left" vertical="center" wrapText="1"/>
    </xf>
    <xf numFmtId="177" fontId="3" fillId="0" borderId="19" xfId="0" applyNumberFormat="1" applyFont="1" applyFill="1" applyBorder="1" applyAlignment="1">
      <alignment horizontal="center" vertical="center" wrapText="1"/>
    </xf>
    <xf numFmtId="179" fontId="3" fillId="0" borderId="20" xfId="0" applyNumberFormat="1" applyFont="1" applyFill="1" applyBorder="1" applyAlignment="1">
      <alignment horizontal="center" vertical="center" wrapText="1"/>
    </xf>
    <xf numFmtId="10" fontId="3" fillId="0" borderId="21" xfId="0" applyNumberFormat="1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43" fontId="2" fillId="0" borderId="19" xfId="0" applyNumberFormat="1" applyFont="1" applyFill="1" applyBorder="1" applyAlignment="1">
      <alignment horizontal="center" vertical="center" wrapText="1"/>
    </xf>
    <xf numFmtId="177" fontId="2" fillId="0" borderId="23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81" fontId="0" fillId="0" borderId="0" xfId="0" applyNumberForma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181" fontId="8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181" fontId="10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vertical="center" wrapText="1"/>
    </xf>
    <xf numFmtId="181" fontId="12" fillId="0" borderId="25" xfId="0" applyNumberFormat="1" applyFont="1" applyFill="1" applyBorder="1" applyAlignment="1">
      <alignment horizontal="right" vertical="center" wrapText="1"/>
    </xf>
    <xf numFmtId="181" fontId="12" fillId="0" borderId="26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176" fontId="15" fillId="0" borderId="10" xfId="0" applyNumberFormat="1" applyFont="1" applyFill="1" applyBorder="1" applyAlignment="1">
      <alignment horizontal="center" vertical="center" wrapText="1"/>
    </xf>
    <xf numFmtId="181" fontId="14" fillId="0" borderId="1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7" fillId="0" borderId="2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181" fontId="19" fillId="0" borderId="10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181" fontId="20" fillId="3" borderId="0" xfId="0" applyNumberFormat="1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8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4.png"/><Relationship Id="rId7" Type="http://schemas.openxmlformats.org/officeDocument/2006/relationships/image" Target="media/image13.png"/><Relationship Id="rId6" Type="http://schemas.openxmlformats.org/officeDocument/2006/relationships/image" Target="media/image12.png"/><Relationship Id="rId5" Type="http://schemas.openxmlformats.org/officeDocument/2006/relationships/image" Target="media/image11.png"/><Relationship Id="rId4" Type="http://schemas.openxmlformats.org/officeDocument/2006/relationships/image" Target="media/image10.png"/><Relationship Id="rId3" Type="http://schemas.openxmlformats.org/officeDocument/2006/relationships/image" Target="media/image4.png"/><Relationship Id="rId2" Type="http://schemas.openxmlformats.org/officeDocument/2006/relationships/image" Target="media/image9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372110</xdr:colOff>
      <xdr:row>10</xdr:row>
      <xdr:rowOff>400050</xdr:rowOff>
    </xdr:from>
    <xdr:to>
      <xdr:col>6</xdr:col>
      <xdr:colOff>1861185</xdr:colOff>
      <xdr:row>10</xdr:row>
      <xdr:rowOff>2016760</xdr:rowOff>
    </xdr:to>
    <xdr:pic>
      <xdr:nvPicPr>
        <xdr:cNvPr id="2" name="ID_BE02AA21750E49D4AD2666EF14DB6CC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1150" y="25184100"/>
          <a:ext cx="1489075" cy="1616710"/>
        </a:xfrm>
        <a:prstGeom prst="rect">
          <a:avLst/>
        </a:prstGeom>
      </xdr:spPr>
    </xdr:pic>
    <xdr:clientData/>
  </xdr:twoCellAnchor>
  <xdr:twoCellAnchor editAs="oneCell">
    <xdr:from>
      <xdr:col>6</xdr:col>
      <xdr:colOff>2169160</xdr:colOff>
      <xdr:row>10</xdr:row>
      <xdr:rowOff>400050</xdr:rowOff>
    </xdr:from>
    <xdr:to>
      <xdr:col>6</xdr:col>
      <xdr:colOff>3515360</xdr:colOff>
      <xdr:row>10</xdr:row>
      <xdr:rowOff>2012315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78200" y="25184100"/>
          <a:ext cx="1346200" cy="1612265"/>
        </a:xfrm>
        <a:prstGeom prst="rect">
          <a:avLst/>
        </a:prstGeom>
      </xdr:spPr>
    </xdr:pic>
    <xdr:clientData/>
  </xdr:twoCellAnchor>
  <xdr:twoCellAnchor editAs="oneCell">
    <xdr:from>
      <xdr:col>6</xdr:col>
      <xdr:colOff>1010285</xdr:colOff>
      <xdr:row>12</xdr:row>
      <xdr:rowOff>2602865</xdr:rowOff>
    </xdr:from>
    <xdr:to>
      <xdr:col>6</xdr:col>
      <xdr:colOff>2891155</xdr:colOff>
      <xdr:row>12</xdr:row>
      <xdr:rowOff>4688205</xdr:rowOff>
    </xdr:to>
    <xdr:pic>
      <xdr:nvPicPr>
        <xdr:cNvPr id="4" name="ID_6D36B8C116994E7D8DAC9F31842349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19325" y="34498915"/>
          <a:ext cx="1880870" cy="208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600710</xdr:colOff>
      <xdr:row>12</xdr:row>
      <xdr:rowOff>144145</xdr:rowOff>
    </xdr:from>
    <xdr:to>
      <xdr:col>6</xdr:col>
      <xdr:colOff>3336925</xdr:colOff>
      <xdr:row>12</xdr:row>
      <xdr:rowOff>2399030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509750" y="32040195"/>
          <a:ext cx="2736215" cy="2254885"/>
        </a:xfrm>
        <a:prstGeom prst="rect">
          <a:avLst/>
        </a:prstGeom>
      </xdr:spPr>
    </xdr:pic>
    <xdr:clientData/>
  </xdr:twoCellAnchor>
  <xdr:twoCellAnchor editAs="oneCell">
    <xdr:from>
      <xdr:col>6</xdr:col>
      <xdr:colOff>138430</xdr:colOff>
      <xdr:row>26</xdr:row>
      <xdr:rowOff>542925</xdr:rowOff>
    </xdr:from>
    <xdr:to>
      <xdr:col>6</xdr:col>
      <xdr:colOff>1818005</xdr:colOff>
      <xdr:row>26</xdr:row>
      <xdr:rowOff>1861820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47470" y="72221725"/>
          <a:ext cx="1679575" cy="1318895"/>
        </a:xfrm>
        <a:prstGeom prst="rect">
          <a:avLst/>
        </a:prstGeom>
      </xdr:spPr>
    </xdr:pic>
    <xdr:clientData/>
  </xdr:twoCellAnchor>
  <xdr:twoCellAnchor editAs="oneCell">
    <xdr:from>
      <xdr:col>6</xdr:col>
      <xdr:colOff>1935162</xdr:colOff>
      <xdr:row>26</xdr:row>
      <xdr:rowOff>542607</xdr:rowOff>
    </xdr:from>
    <xdr:to>
      <xdr:col>6</xdr:col>
      <xdr:colOff>3725862</xdr:colOff>
      <xdr:row>26</xdr:row>
      <xdr:rowOff>1880552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6069945" y="71994395"/>
          <a:ext cx="1337945" cy="1790700"/>
        </a:xfrm>
        <a:prstGeom prst="rect">
          <a:avLst/>
        </a:prstGeom>
      </xdr:spPr>
    </xdr:pic>
    <xdr:clientData/>
  </xdr:twoCellAnchor>
  <xdr:oneCellAnchor>
    <xdr:from>
      <xdr:col>6</xdr:col>
      <xdr:colOff>136525</xdr:colOff>
      <xdr:row>27</xdr:row>
      <xdr:rowOff>599440</xdr:rowOff>
    </xdr:from>
    <xdr:ext cx="1651635" cy="1607185"/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045565" y="75681840"/>
          <a:ext cx="1651635" cy="1607185"/>
        </a:xfrm>
        <a:prstGeom prst="rect">
          <a:avLst/>
        </a:prstGeom>
      </xdr:spPr>
    </xdr:pic>
    <xdr:clientData/>
  </xdr:oneCellAnchor>
  <xdr:oneCellAnchor>
    <xdr:from>
      <xdr:col>6</xdr:col>
      <xdr:colOff>2030730</xdr:colOff>
      <xdr:row>27</xdr:row>
      <xdr:rowOff>561975</xdr:rowOff>
    </xdr:from>
    <xdr:ext cx="1726565" cy="1620520"/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939770" y="75644375"/>
          <a:ext cx="1726565" cy="16205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liufang1\Local%20Settings\Temporary%20Internet%20Files\OLK55\&#39532;&#23071;&#24102;&#36208;\&#27784;&#38451;&#25104;&#26412;\&#38738;&#23707;&#22025;&#24180;&#21326;2010.10.18\&#25991;&#23383;\2008\&#22823;&#20016;&#36335;\08.05.30&#26041;&#26696;\080604&#22823;&#20016;&#36335;&#39044;&#31639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变量单"/>
      <sheetName val="单价表"/>
      <sheetName val="改加胶玻璃、室外栏杆"/>
      <sheetName val="MOHKG"/>
      <sheetName val="材料"/>
      <sheetName val="工程量计算"/>
      <sheetName val="ANL"/>
      <sheetName val="材料单价表"/>
      <sheetName val="Sheet1"/>
      <sheetName val="裙房"/>
      <sheetName val="明细表"/>
      <sheetName val="8"/>
      <sheetName val="2"/>
      <sheetName val="6"/>
      <sheetName val="面积合计（藏）"/>
      <sheetName val="7"/>
      <sheetName val="3"/>
      <sheetName val="4"/>
      <sheetName val="投标材料清单 "/>
      <sheetName val="5"/>
      <sheetName val="1"/>
      <sheetName val="XLR_NoRangeSheet"/>
      <sheetName val="T14#保温"/>
      <sheetName val="T14#石材"/>
      <sheetName val="T14#涂料"/>
      <sheetName val="資料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1"/>
  <sheetViews>
    <sheetView tabSelected="1" view="pageBreakPreview" zoomScale="55" zoomScaleNormal="55" workbookViewId="0">
      <pane ySplit="2" topLeftCell="A36" activePane="bottomLeft" state="frozen"/>
      <selection/>
      <selection pane="bottomLeft" activeCell="F36" sqref="F36"/>
    </sheetView>
  </sheetViews>
  <sheetFormatPr defaultColWidth="9" defaultRowHeight="13.5"/>
  <cols>
    <col min="1" max="1" width="7.03333333333333" style="64" customWidth="1"/>
    <col min="2" max="2" width="18.3833333333333" style="65" customWidth="1"/>
    <col min="3" max="3" width="24.825" style="65" customWidth="1"/>
    <col min="4" max="4" width="20.5333333333333" style="65" customWidth="1"/>
    <col min="5" max="5" width="62.7583333333333" style="65" customWidth="1"/>
    <col min="6" max="6" width="49" style="65" customWidth="1"/>
    <col min="7" max="7" width="52.625" style="65" customWidth="1"/>
    <col min="8" max="8" width="11.9583333333333" style="65" customWidth="1"/>
    <col min="9" max="9" width="17.725" style="66" customWidth="1"/>
    <col min="10" max="10" width="20.9083333333333" style="67" customWidth="1"/>
    <col min="11" max="11" width="25.2166666666667" style="67" customWidth="1"/>
  </cols>
  <sheetData>
    <row r="1" s="62" customFormat="1" ht="51" spans="1:27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9"/>
      <c r="K1" s="69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="62" customFormat="1" ht="44" customHeight="1" spans="1:27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  <c r="I2" s="72" t="s">
        <v>9</v>
      </c>
      <c r="J2" s="73" t="s">
        <v>10</v>
      </c>
      <c r="K2" s="73" t="s">
        <v>11</v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="63" customFormat="1" ht="31.5" spans="1:27">
      <c r="A3" s="75" t="s">
        <v>12</v>
      </c>
      <c r="B3" s="76"/>
      <c r="C3" s="77"/>
      <c r="D3" s="77"/>
      <c r="E3" s="77"/>
      <c r="F3" s="77"/>
      <c r="G3" s="77"/>
      <c r="H3" s="77"/>
      <c r="I3" s="77"/>
      <c r="J3" s="78"/>
      <c r="K3" s="79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="63" customFormat="1" ht="250" customHeight="1" spans="1:27">
      <c r="A4" s="81">
        <v>1</v>
      </c>
      <c r="B4" s="82" t="s">
        <v>13</v>
      </c>
      <c r="C4" s="83" t="s">
        <v>14</v>
      </c>
      <c r="D4" s="83" t="s">
        <v>15</v>
      </c>
      <c r="E4" s="84" t="s">
        <v>16</v>
      </c>
      <c r="F4" s="84"/>
      <c r="G4" s="85" t="str">
        <f>_xlfn.DISPIMG("ID_3F1FC7D31C194E07AA78C27234F27C34",1)</f>
        <v>=DISPIMG("ID_3F1FC7D31C194E07AA78C27234F27C34",1)</v>
      </c>
      <c r="H4" s="86" t="s">
        <v>17</v>
      </c>
      <c r="I4" s="87">
        <v>169.29</v>
      </c>
      <c r="J4" s="88"/>
      <c r="K4" s="88">
        <f>J4*I4</f>
        <v>0</v>
      </c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="63" customFormat="1" ht="261" customHeight="1" spans="1:27">
      <c r="A5" s="81">
        <v>2</v>
      </c>
      <c r="B5" s="82" t="s">
        <v>18</v>
      </c>
      <c r="C5" s="83" t="s">
        <v>19</v>
      </c>
      <c r="D5" s="83" t="s">
        <v>20</v>
      </c>
      <c r="E5" s="84" t="s">
        <v>16</v>
      </c>
      <c r="F5" s="84"/>
      <c r="G5" s="85" t="str">
        <f>_xlfn.DISPIMG("ID_429DC557677D4B138410287F8136E337",1)</f>
        <v>=DISPIMG("ID_429DC557677D4B138410287F8136E337",1)</v>
      </c>
      <c r="H5" s="86" t="s">
        <v>17</v>
      </c>
      <c r="I5" s="87">
        <v>65.28</v>
      </c>
      <c r="J5" s="88"/>
      <c r="K5" s="88">
        <f t="shared" ref="K5:K13" si="0">J5*I5</f>
        <v>0</v>
      </c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="63" customFormat="1" ht="257" customHeight="1" spans="1:27">
      <c r="A6" s="81">
        <v>3</v>
      </c>
      <c r="B6" s="82" t="s">
        <v>18</v>
      </c>
      <c r="C6" s="83" t="s">
        <v>19</v>
      </c>
      <c r="D6" s="83" t="s">
        <v>21</v>
      </c>
      <c r="E6" s="84" t="s">
        <v>22</v>
      </c>
      <c r="F6" s="84"/>
      <c r="G6" s="85" t="str">
        <f>_xlfn.DISPIMG("ID_4BC14031B08A44639A0F15CF58D401D7",1)</f>
        <v>=DISPIMG("ID_4BC14031B08A44639A0F15CF58D401D7",1)</v>
      </c>
      <c r="H6" s="86" t="s">
        <v>17</v>
      </c>
      <c r="I6" s="87">
        <v>11.69</v>
      </c>
      <c r="J6" s="88"/>
      <c r="K6" s="88">
        <f t="shared" si="0"/>
        <v>0</v>
      </c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="63" customFormat="1" ht="267" customHeight="1" spans="1:27">
      <c r="A7" s="81">
        <v>4</v>
      </c>
      <c r="B7" s="82" t="s">
        <v>23</v>
      </c>
      <c r="C7" s="83" t="s">
        <v>24</v>
      </c>
      <c r="D7" s="83" t="s">
        <v>25</v>
      </c>
      <c r="E7" s="84" t="s">
        <v>16</v>
      </c>
      <c r="F7" s="84"/>
      <c r="G7" s="85" t="str">
        <f t="shared" ref="G7:G10" si="1">_xlfn.DISPIMG("ID_7DC031028F554C03A0F85C06DFAD1D14",1)</f>
        <v>=DISPIMG("ID_7DC031028F554C03A0F85C06DFAD1D14",1)</v>
      </c>
      <c r="H7" s="86" t="s">
        <v>17</v>
      </c>
      <c r="I7" s="87">
        <v>334.62</v>
      </c>
      <c r="J7" s="88"/>
      <c r="K7" s="88">
        <f t="shared" si="0"/>
        <v>0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="63" customFormat="1" ht="259" customHeight="1" spans="1:27">
      <c r="A8" s="81">
        <v>5</v>
      </c>
      <c r="B8" s="82" t="s">
        <v>23</v>
      </c>
      <c r="C8" s="83" t="s">
        <v>24</v>
      </c>
      <c r="D8" s="83" t="s">
        <v>26</v>
      </c>
      <c r="E8" s="84" t="s">
        <v>16</v>
      </c>
      <c r="F8" s="84"/>
      <c r="G8" s="85" t="str">
        <f>_xlfn.DISPIMG("ID_C9930DE1A6784B31A00DEF05C65A3734",1)</f>
        <v>=DISPIMG("ID_C9930DE1A6784B31A00DEF05C65A3734",1)</v>
      </c>
      <c r="H8" s="86" t="s">
        <v>17</v>
      </c>
      <c r="I8" s="87">
        <v>60.53</v>
      </c>
      <c r="J8" s="88"/>
      <c r="K8" s="88">
        <f t="shared" si="0"/>
        <v>0</v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</row>
    <row r="9" s="63" customFormat="1" ht="259" customHeight="1" spans="1:27">
      <c r="A9" s="81">
        <v>6</v>
      </c>
      <c r="B9" s="82" t="s">
        <v>23</v>
      </c>
      <c r="C9" s="83" t="s">
        <v>24</v>
      </c>
      <c r="D9" s="83" t="s">
        <v>27</v>
      </c>
      <c r="E9" s="84" t="s">
        <v>16</v>
      </c>
      <c r="F9" s="84"/>
      <c r="G9" s="85" t="str">
        <f t="shared" si="1"/>
        <v>=DISPIMG("ID_7DC031028F554C03A0F85C06DFAD1D14",1)</v>
      </c>
      <c r="H9" s="86" t="s">
        <v>17</v>
      </c>
      <c r="I9" s="87">
        <v>107.66</v>
      </c>
      <c r="J9" s="88"/>
      <c r="K9" s="88">
        <f t="shared" si="0"/>
        <v>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</row>
    <row r="10" s="63" customFormat="1" ht="272" customHeight="1" spans="1:27">
      <c r="A10" s="81">
        <v>7</v>
      </c>
      <c r="B10" s="82" t="s">
        <v>23</v>
      </c>
      <c r="C10" s="83" t="s">
        <v>24</v>
      </c>
      <c r="D10" s="83" t="s">
        <v>28</v>
      </c>
      <c r="E10" s="84" t="s">
        <v>16</v>
      </c>
      <c r="F10" s="84"/>
      <c r="G10" s="85" t="str">
        <f t="shared" si="1"/>
        <v>=DISPIMG("ID_7DC031028F554C03A0F85C06DFAD1D14",1)</v>
      </c>
      <c r="H10" s="86" t="s">
        <v>17</v>
      </c>
      <c r="I10" s="87">
        <v>148.44</v>
      </c>
      <c r="J10" s="88"/>
      <c r="K10" s="88">
        <f t="shared" si="0"/>
        <v>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</row>
    <row r="11" s="63" customFormat="1" ht="281" customHeight="1" spans="1:27">
      <c r="A11" s="81">
        <v>8</v>
      </c>
      <c r="B11" s="82" t="s">
        <v>23</v>
      </c>
      <c r="C11" s="83" t="s">
        <v>24</v>
      </c>
      <c r="D11" s="83" t="s">
        <v>29</v>
      </c>
      <c r="E11" s="84" t="s">
        <v>16</v>
      </c>
      <c r="F11" s="83" t="s">
        <v>30</v>
      </c>
      <c r="G11" s="85"/>
      <c r="H11" s="86" t="s">
        <v>17</v>
      </c>
      <c r="I11" s="87">
        <v>45.92</v>
      </c>
      <c r="J11" s="88"/>
      <c r="K11" s="88">
        <f t="shared" si="0"/>
        <v>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 s="63" customFormat="1" ht="279" customHeight="1" spans="1:27">
      <c r="A12" s="81">
        <v>9</v>
      </c>
      <c r="B12" s="82" t="s">
        <v>31</v>
      </c>
      <c r="C12" s="83" t="s">
        <v>32</v>
      </c>
      <c r="D12" s="83" t="s">
        <v>33</v>
      </c>
      <c r="E12" s="84" t="s">
        <v>16</v>
      </c>
      <c r="F12" s="84"/>
      <c r="G12" s="85" t="str">
        <f>_xlfn.DISPIMG("ID_072D2A6393ED461B9A3BD18FD044E12C",1)</f>
        <v>=DISPIMG("ID_072D2A6393ED461B9A3BD18FD044E12C",1)</v>
      </c>
      <c r="H12" s="86" t="s">
        <v>17</v>
      </c>
      <c r="I12" s="87">
        <v>119.34</v>
      </c>
      <c r="J12" s="88"/>
      <c r="K12" s="88">
        <f t="shared" si="0"/>
        <v>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 s="63" customFormat="1" ht="380" customHeight="1" spans="1:27">
      <c r="A13" s="81">
        <v>10</v>
      </c>
      <c r="B13" s="82" t="s">
        <v>31</v>
      </c>
      <c r="C13" s="83" t="s">
        <v>32</v>
      </c>
      <c r="D13" s="83" t="s">
        <v>34</v>
      </c>
      <c r="E13" s="84" t="s">
        <v>35</v>
      </c>
      <c r="F13" s="84"/>
      <c r="G13" s="85"/>
      <c r="H13" s="86" t="s">
        <v>17</v>
      </c>
      <c r="I13" s="87">
        <v>5.9</v>
      </c>
      <c r="J13" s="88"/>
      <c r="K13" s="88">
        <f t="shared" si="0"/>
        <v>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 s="63" customFormat="1" ht="31.5" spans="1:27">
      <c r="A14" s="75" t="s">
        <v>36</v>
      </c>
      <c r="B14" s="76"/>
      <c r="C14" s="76"/>
      <c r="D14" s="76"/>
      <c r="E14" s="77"/>
      <c r="F14" s="77"/>
      <c r="G14" s="77"/>
      <c r="H14" s="90"/>
      <c r="I14" s="77"/>
      <c r="J14" s="78"/>
      <c r="K14" s="79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 s="63" customFormat="1" ht="252" customHeight="1" spans="1:27">
      <c r="A15" s="81">
        <v>11</v>
      </c>
      <c r="B15" s="82" t="s">
        <v>37</v>
      </c>
      <c r="C15" s="83" t="s">
        <v>14</v>
      </c>
      <c r="D15" s="83" t="s">
        <v>38</v>
      </c>
      <c r="E15" s="84" t="s">
        <v>39</v>
      </c>
      <c r="F15" s="84"/>
      <c r="G15" s="85" t="str">
        <f>_xlfn.DISPIMG("ID_3F1FC7D31C194E07AA78C27234F27C34",1)</f>
        <v>=DISPIMG("ID_3F1FC7D31C194E07AA78C27234F27C34",1)</v>
      </c>
      <c r="H15" s="86" t="s">
        <v>17</v>
      </c>
      <c r="I15" s="87">
        <v>7.57</v>
      </c>
      <c r="J15" s="88"/>
      <c r="K15" s="88">
        <f>J15*I15</f>
        <v>0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</row>
    <row r="16" s="63" customFormat="1" ht="246" customHeight="1" spans="1:27">
      <c r="A16" s="81">
        <v>12</v>
      </c>
      <c r="B16" s="82" t="s">
        <v>37</v>
      </c>
      <c r="C16" s="83" t="s">
        <v>14</v>
      </c>
      <c r="D16" s="83" t="s">
        <v>40</v>
      </c>
      <c r="E16" s="84" t="s">
        <v>39</v>
      </c>
      <c r="F16" s="84"/>
      <c r="G16" s="85" t="str">
        <f>_xlfn.DISPIMG("ID_3F1FC7D31C194E07AA78C27234F27C34",1)</f>
        <v>=DISPIMG("ID_3F1FC7D31C194E07AA78C27234F27C34",1)</v>
      </c>
      <c r="H16" s="86" t="s">
        <v>17</v>
      </c>
      <c r="I16" s="87">
        <v>28.48</v>
      </c>
      <c r="J16" s="88"/>
      <c r="K16" s="88">
        <f t="shared" ref="K16:K23" si="2">J16*I16</f>
        <v>0</v>
      </c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</row>
    <row r="17" s="63" customFormat="1" ht="270" customHeight="1" spans="1:27">
      <c r="A17" s="81">
        <v>13</v>
      </c>
      <c r="B17" s="82" t="s">
        <v>41</v>
      </c>
      <c r="C17" s="83" t="s">
        <v>42</v>
      </c>
      <c r="D17" s="83" t="s">
        <v>43</v>
      </c>
      <c r="E17" s="84" t="s">
        <v>44</v>
      </c>
      <c r="F17" s="84"/>
      <c r="G17" s="85" t="str">
        <f>_xlfn.DISPIMG("ID_AD392A49432B4507BAF0EA4672D454B6",1)</f>
        <v>=DISPIMG("ID_AD392A49432B4507BAF0EA4672D454B6",1)</v>
      </c>
      <c r="H17" s="86" t="s">
        <v>45</v>
      </c>
      <c r="I17" s="87">
        <v>340.47</v>
      </c>
      <c r="J17" s="88"/>
      <c r="K17" s="88">
        <f t="shared" si="2"/>
        <v>0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</row>
    <row r="18" s="63" customFormat="1" ht="270" customHeight="1" spans="1:27">
      <c r="A18" s="81">
        <v>14</v>
      </c>
      <c r="B18" s="82" t="s">
        <v>41</v>
      </c>
      <c r="C18" s="83" t="s">
        <v>42</v>
      </c>
      <c r="D18" s="83" t="s">
        <v>33</v>
      </c>
      <c r="E18" s="84" t="s">
        <v>44</v>
      </c>
      <c r="F18" s="84"/>
      <c r="G18" s="85" t="str">
        <f>_xlfn.DISPIMG("ID_AD392A49432B4507BAF0EA4672D454B6",1)</f>
        <v>=DISPIMG("ID_AD392A49432B4507BAF0EA4672D454B6",1)</v>
      </c>
      <c r="H18" s="86" t="s">
        <v>45</v>
      </c>
      <c r="I18" s="87">
        <v>243.37</v>
      </c>
      <c r="J18" s="88"/>
      <c r="K18" s="88">
        <f t="shared" si="2"/>
        <v>0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</row>
    <row r="19" s="63" customFormat="1" ht="270" customHeight="1" spans="1:27">
      <c r="A19" s="81">
        <v>15</v>
      </c>
      <c r="B19" s="82" t="s">
        <v>46</v>
      </c>
      <c r="C19" s="83" t="s">
        <v>19</v>
      </c>
      <c r="D19" s="83" t="s">
        <v>43</v>
      </c>
      <c r="E19" s="84" t="s">
        <v>44</v>
      </c>
      <c r="F19" s="84"/>
      <c r="G19" s="85" t="str">
        <f>_xlfn.DISPIMG("ID_429DC557677D4B138410287F8136E337",1)</f>
        <v>=DISPIMG("ID_429DC557677D4B138410287F8136E337",1)</v>
      </c>
      <c r="H19" s="86" t="s">
        <v>45</v>
      </c>
      <c r="I19" s="87">
        <v>1072.92</v>
      </c>
      <c r="J19" s="88"/>
      <c r="K19" s="88">
        <f t="shared" si="2"/>
        <v>0</v>
      </c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</row>
    <row r="20" s="63" customFormat="1" ht="270" customHeight="1" spans="1:27">
      <c r="A20" s="81">
        <v>16</v>
      </c>
      <c r="B20" s="82" t="s">
        <v>46</v>
      </c>
      <c r="C20" s="83" t="s">
        <v>19</v>
      </c>
      <c r="D20" s="83" t="s">
        <v>33</v>
      </c>
      <c r="E20" s="84" t="s">
        <v>47</v>
      </c>
      <c r="F20" s="84"/>
      <c r="G20" s="85" t="str">
        <f>_xlfn.DISPIMG("ID_429DC557677D4B138410287F8136E337",1)</f>
        <v>=DISPIMG("ID_429DC557677D4B138410287F8136E337",1)</v>
      </c>
      <c r="H20" s="86" t="s">
        <v>45</v>
      </c>
      <c r="I20" s="87">
        <v>24.09</v>
      </c>
      <c r="J20" s="88"/>
      <c r="K20" s="88">
        <f t="shared" si="2"/>
        <v>0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s="63" customFormat="1" ht="270" customHeight="1" spans="1:27">
      <c r="A21" s="81">
        <v>17</v>
      </c>
      <c r="B21" s="82" t="s">
        <v>46</v>
      </c>
      <c r="C21" s="83" t="s">
        <v>19</v>
      </c>
      <c r="D21" s="83" t="s">
        <v>33</v>
      </c>
      <c r="E21" s="84" t="s">
        <v>48</v>
      </c>
      <c r="F21" s="84"/>
      <c r="G21" s="85" t="str">
        <f>_xlfn.DISPIMG("ID_429DC557677D4B138410287F8136E337",1)</f>
        <v>=DISPIMG("ID_429DC557677D4B138410287F8136E337",1)</v>
      </c>
      <c r="H21" s="86" t="s">
        <v>45</v>
      </c>
      <c r="I21" s="87">
        <v>103.61</v>
      </c>
      <c r="J21" s="88"/>
      <c r="K21" s="88">
        <f t="shared" si="2"/>
        <v>0</v>
      </c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s="63" customFormat="1" ht="270" customHeight="1" spans="1:27">
      <c r="A22" s="81">
        <v>18</v>
      </c>
      <c r="B22" s="82" t="s">
        <v>49</v>
      </c>
      <c r="C22" s="83" t="s">
        <v>24</v>
      </c>
      <c r="D22" s="83" t="s">
        <v>38</v>
      </c>
      <c r="E22" s="84" t="s">
        <v>39</v>
      </c>
      <c r="F22" s="84"/>
      <c r="G22" s="85" t="str">
        <f>_xlfn.DISPIMG("ID_7DC031028F554C03A0F85C06DFAD1D14",1)</f>
        <v>=DISPIMG("ID_7DC031028F554C03A0F85C06DFAD1D14",1)</v>
      </c>
      <c r="H22" s="86" t="s">
        <v>17</v>
      </c>
      <c r="I22" s="87">
        <v>12.61</v>
      </c>
      <c r="J22" s="88"/>
      <c r="K22" s="88">
        <f t="shared" si="2"/>
        <v>0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</row>
    <row r="23" s="63" customFormat="1" ht="270" customHeight="1" spans="1:27">
      <c r="A23" s="81">
        <v>19</v>
      </c>
      <c r="B23" s="82" t="s">
        <v>50</v>
      </c>
      <c r="C23" s="83" t="s">
        <v>24</v>
      </c>
      <c r="D23" s="83" t="s">
        <v>51</v>
      </c>
      <c r="E23" s="84" t="s">
        <v>52</v>
      </c>
      <c r="F23" s="84" t="str">
        <f>_xlfn.DISPIMG("ID_19D0390EF19E4AA5A375EFA383FC55BB",1)</f>
        <v>=DISPIMG("ID_19D0390EF19E4AA5A375EFA383FC55BB",1)</v>
      </c>
      <c r="G23" s="91" t="str">
        <f>_xlfn.DISPIMG("ID_8D54E419D30A47729FF05F46C28091EC",1)</f>
        <v>=DISPIMG("ID_8D54E419D30A47729FF05F46C28091EC",1)</v>
      </c>
      <c r="H23" s="86" t="s">
        <v>45</v>
      </c>
      <c r="I23" s="87">
        <v>41.08</v>
      </c>
      <c r="J23" s="88"/>
      <c r="K23" s="88">
        <f t="shared" si="2"/>
        <v>0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</row>
    <row r="24" s="63" customFormat="1" ht="31.5" spans="1:27">
      <c r="A24" s="92" t="s">
        <v>53</v>
      </c>
      <c r="B24" s="93"/>
      <c r="C24" s="77"/>
      <c r="D24" s="77"/>
      <c r="E24" s="77"/>
      <c r="F24" s="77"/>
      <c r="G24" s="77"/>
      <c r="H24" s="90"/>
      <c r="I24" s="77"/>
      <c r="J24" s="78"/>
      <c r="K24" s="79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</row>
    <row r="25" s="63" customFormat="1" ht="270" customHeight="1" spans="1:27">
      <c r="A25" s="81">
        <v>20</v>
      </c>
      <c r="B25" s="82" t="s">
        <v>23</v>
      </c>
      <c r="C25" s="83" t="s">
        <v>24</v>
      </c>
      <c r="D25" s="83" t="s">
        <v>54</v>
      </c>
      <c r="E25" s="84" t="s">
        <v>55</v>
      </c>
      <c r="F25" s="84"/>
      <c r="G25" s="85" t="str">
        <f>_xlfn.DISPIMG("ID_7DC031028F554C03A0F85C06DFAD1D14",1)</f>
        <v>=DISPIMG("ID_7DC031028F554C03A0F85C06DFAD1D14",1)</v>
      </c>
      <c r="H25" s="86" t="s">
        <v>45</v>
      </c>
      <c r="I25" s="87">
        <v>25.1</v>
      </c>
      <c r="J25" s="88"/>
      <c r="K25" s="88">
        <f>J25*I25</f>
        <v>0</v>
      </c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</row>
    <row r="26" s="63" customFormat="1" ht="31.5" spans="1:27">
      <c r="A26" s="75" t="s">
        <v>56</v>
      </c>
      <c r="B26" s="76"/>
      <c r="C26" s="77"/>
      <c r="D26" s="77"/>
      <c r="E26" s="77"/>
      <c r="F26" s="77"/>
      <c r="G26" s="77"/>
      <c r="H26" s="90"/>
      <c r="I26" s="77"/>
      <c r="J26" s="78"/>
      <c r="K26" s="79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</row>
    <row r="27" s="63" customFormat="1" ht="268" customHeight="1" spans="1:27">
      <c r="A27" s="81">
        <v>21</v>
      </c>
      <c r="B27" s="82" t="s">
        <v>57</v>
      </c>
      <c r="C27" s="83" t="s">
        <v>58</v>
      </c>
      <c r="D27" s="83" t="s">
        <v>59</v>
      </c>
      <c r="E27" s="84" t="s">
        <v>60</v>
      </c>
      <c r="F27" s="84"/>
      <c r="G27" s="85"/>
      <c r="H27" s="86" t="s">
        <v>17</v>
      </c>
      <c r="I27" s="87">
        <v>60.71</v>
      </c>
      <c r="J27" s="88"/>
      <c r="K27" s="88">
        <f>J27*I27</f>
        <v>0</v>
      </c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</row>
    <row r="28" s="63" customFormat="1" ht="262" customHeight="1" spans="1:27">
      <c r="A28" s="81">
        <v>22</v>
      </c>
      <c r="B28" s="82" t="s">
        <v>61</v>
      </c>
      <c r="C28" s="83" t="s">
        <v>62</v>
      </c>
      <c r="D28" s="83" t="s">
        <v>63</v>
      </c>
      <c r="E28" s="84" t="s">
        <v>60</v>
      </c>
      <c r="F28" s="84"/>
      <c r="G28" s="85"/>
      <c r="H28" s="86" t="s">
        <v>17</v>
      </c>
      <c r="I28" s="87">
        <v>23.89</v>
      </c>
      <c r="J28" s="88"/>
      <c r="K28" s="88">
        <f t="shared" ref="K28:K36" si="3">J28*I28</f>
        <v>0</v>
      </c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</row>
    <row r="29" customFormat="1" ht="31.5" spans="1:27">
      <c r="A29" s="75" t="s">
        <v>64</v>
      </c>
      <c r="B29" s="76"/>
      <c r="C29" s="76"/>
      <c r="D29" s="77"/>
      <c r="E29" s="77"/>
      <c r="F29" s="77"/>
      <c r="G29" s="77"/>
      <c r="H29" s="90"/>
      <c r="I29" s="77"/>
      <c r="J29" s="78"/>
      <c r="K29" s="88">
        <f t="shared" si="3"/>
        <v>0</v>
      </c>
    </row>
    <row r="30" customFormat="1" ht="285" customHeight="1" spans="1:27">
      <c r="A30" s="81">
        <v>23</v>
      </c>
      <c r="B30" s="82" t="s">
        <v>13</v>
      </c>
      <c r="C30" s="83" t="s">
        <v>14</v>
      </c>
      <c r="D30" s="83" t="s">
        <v>65</v>
      </c>
      <c r="E30" s="84" t="s">
        <v>66</v>
      </c>
      <c r="F30" s="84"/>
      <c r="G30" s="85" t="str">
        <f>_xlfn.DISPIMG("ID_3F1FC7D31C194E07AA78C27234F27C34",1)</f>
        <v>=DISPIMG("ID_3F1FC7D31C194E07AA78C27234F27C34",1)</v>
      </c>
      <c r="H30" s="86" t="s">
        <v>17</v>
      </c>
      <c r="I30" s="87">
        <f>88.98+148.6+20.01+452.11</f>
        <v>709.7</v>
      </c>
      <c r="J30" s="88"/>
      <c r="K30" s="88">
        <f t="shared" si="3"/>
        <v>0</v>
      </c>
    </row>
    <row r="31" customFormat="1" ht="291" customHeight="1" spans="1:27">
      <c r="A31" s="81">
        <v>24</v>
      </c>
      <c r="B31" s="82" t="s">
        <v>18</v>
      </c>
      <c r="C31" s="83" t="s">
        <v>19</v>
      </c>
      <c r="D31" s="83" t="s">
        <v>67</v>
      </c>
      <c r="E31" s="84" t="s">
        <v>66</v>
      </c>
      <c r="F31" s="84"/>
      <c r="G31" s="85" t="str">
        <f>_xlfn.DISPIMG("ID_4BC14031B08A44639A0F15CF58D401D7",1)</f>
        <v>=DISPIMG("ID_4BC14031B08A44639A0F15CF58D401D7",1)</v>
      </c>
      <c r="H31" s="86" t="s">
        <v>17</v>
      </c>
      <c r="I31" s="87">
        <f>4.45+57.29</f>
        <v>61.74</v>
      </c>
      <c r="J31" s="88"/>
      <c r="K31" s="88">
        <f t="shared" si="3"/>
        <v>0</v>
      </c>
    </row>
    <row r="32" customFormat="1" ht="305.75" spans="1:27">
      <c r="A32" s="81">
        <v>25</v>
      </c>
      <c r="B32" s="82"/>
      <c r="C32" s="82" t="s">
        <v>68</v>
      </c>
      <c r="D32" s="83" t="s">
        <v>69</v>
      </c>
      <c r="E32" s="84" t="s">
        <v>70</v>
      </c>
      <c r="F32" s="84"/>
      <c r="G32" s="85" t="str">
        <f>_xlfn.DISPIMG("ID_0EADEFF0931C4B2C900640BCCB0DAF9A",1)</f>
        <v>=DISPIMG("ID_0EADEFF0931C4B2C900640BCCB0DAF9A",1)</v>
      </c>
      <c r="H32" s="86" t="s">
        <v>17</v>
      </c>
      <c r="I32" s="87">
        <v>18.1</v>
      </c>
      <c r="J32" s="88"/>
      <c r="K32" s="88">
        <f t="shared" si="3"/>
        <v>0</v>
      </c>
    </row>
    <row r="33" customFormat="1" ht="304" customHeight="1" spans="1:11">
      <c r="A33" s="81">
        <v>26</v>
      </c>
      <c r="B33" s="82"/>
      <c r="C33" s="82" t="s">
        <v>68</v>
      </c>
      <c r="D33" s="83" t="s">
        <v>71</v>
      </c>
      <c r="E33" s="84" t="s">
        <v>70</v>
      </c>
      <c r="F33" s="84"/>
      <c r="G33" s="85" t="str">
        <f>_xlfn.DISPIMG("ID_019DB69A575D4D68B645ADBAD4ECCB5A",1)</f>
        <v>=DISPIMG("ID_019DB69A575D4D68B645ADBAD4ECCB5A",1)</v>
      </c>
      <c r="H33" s="86" t="s">
        <v>17</v>
      </c>
      <c r="I33" s="87">
        <v>111.33</v>
      </c>
      <c r="J33" s="88"/>
      <c r="K33" s="88">
        <f t="shared" si="3"/>
        <v>0</v>
      </c>
    </row>
    <row r="34" customFormat="1" ht="279" customHeight="1" spans="1:11">
      <c r="A34" s="81">
        <v>27</v>
      </c>
      <c r="B34" s="82" t="s">
        <v>41</v>
      </c>
      <c r="C34" s="83" t="s">
        <v>42</v>
      </c>
      <c r="D34" s="83" t="s">
        <v>72</v>
      </c>
      <c r="E34" s="84" t="s">
        <v>73</v>
      </c>
      <c r="F34" s="84"/>
      <c r="G34" s="85" t="str">
        <f t="shared" ref="G34:G36" si="4">_xlfn.DISPIMG("ID_AD392A49432B4507BAF0EA4672D454B6",1)</f>
        <v>=DISPIMG("ID_AD392A49432B4507BAF0EA4672D454B6",1)</v>
      </c>
      <c r="H34" s="86" t="s">
        <v>45</v>
      </c>
      <c r="I34" s="87">
        <f>64.72+21.36+254.39</f>
        <v>340.47</v>
      </c>
      <c r="J34" s="88"/>
      <c r="K34" s="88">
        <f t="shared" si="3"/>
        <v>0</v>
      </c>
    </row>
    <row r="35" customFormat="1" ht="287" customHeight="1" spans="1:11">
      <c r="A35" s="81">
        <v>28</v>
      </c>
      <c r="B35" s="82" t="s">
        <v>41</v>
      </c>
      <c r="C35" s="83" t="s">
        <v>42</v>
      </c>
      <c r="D35" s="83" t="s">
        <v>72</v>
      </c>
      <c r="E35" s="84" t="s">
        <v>74</v>
      </c>
      <c r="F35" s="84"/>
      <c r="G35" s="85" t="str">
        <f t="shared" si="4"/>
        <v>=DISPIMG("ID_AD392A49432B4507BAF0EA4672D454B6",1)</v>
      </c>
      <c r="H35" s="86" t="s">
        <v>45</v>
      </c>
      <c r="I35" s="87">
        <v>370.99</v>
      </c>
      <c r="J35" s="88"/>
      <c r="K35" s="88">
        <f t="shared" si="3"/>
        <v>0</v>
      </c>
    </row>
    <row r="36" customFormat="1" ht="301" customHeight="1" spans="1:11">
      <c r="A36" s="81">
        <v>29</v>
      </c>
      <c r="B36" s="82" t="s">
        <v>41</v>
      </c>
      <c r="C36" s="83" t="s">
        <v>42</v>
      </c>
      <c r="D36" s="83" t="s">
        <v>75</v>
      </c>
      <c r="E36" s="84" t="s">
        <v>76</v>
      </c>
      <c r="F36" s="84"/>
      <c r="G36" s="85" t="str">
        <f t="shared" si="4"/>
        <v>=DISPIMG("ID_AD392A49432B4507BAF0EA4672D454B6",1)</v>
      </c>
      <c r="H36" s="86" t="s">
        <v>45</v>
      </c>
      <c r="I36" s="87">
        <v>127.48</v>
      </c>
      <c r="J36" s="88"/>
      <c r="K36" s="88">
        <f t="shared" si="3"/>
        <v>0</v>
      </c>
    </row>
    <row r="37" customFormat="1" ht="31.5" spans="1:11">
      <c r="A37" s="75" t="s">
        <v>77</v>
      </c>
      <c r="B37" s="76"/>
      <c r="C37" s="77"/>
      <c r="D37" s="77"/>
      <c r="E37" s="77"/>
      <c r="F37" s="77"/>
      <c r="G37" s="77"/>
      <c r="H37" s="90"/>
      <c r="I37" s="77"/>
      <c r="J37" s="78"/>
      <c r="K37" s="79"/>
    </row>
    <row r="38" customFormat="1" ht="266" customHeight="1" spans="1:11">
      <c r="A38" s="81">
        <v>30</v>
      </c>
      <c r="B38" s="82" t="s">
        <v>23</v>
      </c>
      <c r="C38" s="83" t="s">
        <v>24</v>
      </c>
      <c r="D38" s="83" t="s">
        <v>51</v>
      </c>
      <c r="E38" s="84" t="s">
        <v>78</v>
      </c>
      <c r="F38" s="84"/>
      <c r="G38" s="85" t="str">
        <f>_xlfn.DISPIMG("ID_7DC031028F554C03A0F85C06DFAD1D14",1)</f>
        <v>=DISPIMG("ID_7DC031028F554C03A0F85C06DFAD1D14",1)</v>
      </c>
      <c r="H38" s="86" t="s">
        <v>17</v>
      </c>
      <c r="I38" s="87">
        <v>10.73</v>
      </c>
      <c r="J38" s="88"/>
      <c r="K38" s="88">
        <f>J38*I38</f>
        <v>0</v>
      </c>
    </row>
    <row r="39" customFormat="1" ht="260" customHeight="1" spans="1:11">
      <c r="A39" s="81">
        <v>31</v>
      </c>
      <c r="B39" s="82" t="s">
        <v>31</v>
      </c>
      <c r="C39" s="83" t="s">
        <v>32</v>
      </c>
      <c r="D39" s="83" t="s">
        <v>33</v>
      </c>
      <c r="E39" s="84" t="s">
        <v>78</v>
      </c>
      <c r="F39" s="84"/>
      <c r="G39" s="85" t="str">
        <f>_xlfn.DISPIMG("ID_89566E466EBD44BBBB138972F578828B",1)</f>
        <v>=DISPIMG("ID_89566E466EBD44BBBB138972F578828B",1)</v>
      </c>
      <c r="H39" s="86" t="s">
        <v>17</v>
      </c>
      <c r="I39" s="87">
        <v>4.98</v>
      </c>
      <c r="J39" s="88"/>
      <c r="K39" s="88">
        <f>J39*I39</f>
        <v>0</v>
      </c>
    </row>
    <row r="40" ht="40" customHeight="1" spans="1:11">
      <c r="A40" s="94" t="s">
        <v>79</v>
      </c>
      <c r="B40" s="94"/>
      <c r="C40" s="94"/>
      <c r="D40" s="94"/>
      <c r="E40" s="94"/>
      <c r="F40" s="94"/>
      <c r="G40" s="94"/>
      <c r="H40" s="94"/>
      <c r="I40" s="94"/>
      <c r="J40" s="95"/>
      <c r="K40" s="95">
        <f>SUM(K4:K39)</f>
        <v>0</v>
      </c>
    </row>
    <row r="41" ht="152" customHeight="1" spans="1:11">
      <c r="A41" s="96" t="s">
        <v>80</v>
      </c>
      <c r="B41" s="97"/>
      <c r="C41" s="97"/>
      <c r="D41" s="97"/>
      <c r="E41" s="97"/>
      <c r="F41" s="97"/>
      <c r="G41" s="97"/>
      <c r="H41" s="97"/>
      <c r="I41" s="97"/>
      <c r="J41" s="98"/>
      <c r="K41" s="98"/>
    </row>
  </sheetData>
  <autoFilter xmlns:etc="http://www.wps.cn/officeDocument/2017/etCustomData" ref="A1:K41" etc:filterBottomFollowUsedRange="0">
    <extLst/>
  </autoFilter>
  <mergeCells count="9">
    <mergeCell ref="A1:K1"/>
    <mergeCell ref="A3:B3"/>
    <mergeCell ref="A14:D14"/>
    <mergeCell ref="A24:B24"/>
    <mergeCell ref="A26:B26"/>
    <mergeCell ref="A29:C29"/>
    <mergeCell ref="A37:B37"/>
    <mergeCell ref="A40:J40"/>
    <mergeCell ref="A41:K41"/>
  </mergeCells>
  <pageMargins left="0.700694444444445" right="0.700694444444445" top="0.196527777777778" bottom="0.118055555555556" header="0.298611111111111" footer="0.118055555555556"/>
  <pageSetup paperSize="9" scale="43" fitToHeight="0" orientation="landscape" horizontalDpi="600"/>
  <headerFooter>
    <oddFooter>&amp;C&amp;20第 &amp;P 页，共 &amp;N 页</oddFooter>
  </headerFooter>
  <rowBreaks count="1" manualBreakCount="1">
    <brk id="2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D33" sqref="D33"/>
    </sheetView>
  </sheetViews>
  <sheetFormatPr defaultColWidth="9" defaultRowHeight="13.5"/>
  <sheetData>
    <row r="1" spans="1:17">
      <c r="A1" s="1" t="s">
        <v>1</v>
      </c>
      <c r="B1" s="2" t="s">
        <v>81</v>
      </c>
      <c r="C1" s="2" t="s">
        <v>8</v>
      </c>
      <c r="D1" s="2" t="s">
        <v>82</v>
      </c>
      <c r="E1" s="2" t="s">
        <v>83</v>
      </c>
      <c r="F1" s="2" t="s">
        <v>84</v>
      </c>
      <c r="G1" s="2" t="s">
        <v>85</v>
      </c>
      <c r="H1" s="3" t="s">
        <v>86</v>
      </c>
      <c r="I1" s="4"/>
      <c r="J1" s="1" t="s">
        <v>1</v>
      </c>
      <c r="K1" s="2" t="s">
        <v>81</v>
      </c>
      <c r="L1" s="2" t="s">
        <v>8</v>
      </c>
      <c r="M1" s="2" t="s">
        <v>82</v>
      </c>
      <c r="N1" s="2" t="s">
        <v>83</v>
      </c>
      <c r="O1" s="2" t="s">
        <v>84</v>
      </c>
      <c r="P1" s="2" t="s">
        <v>85</v>
      </c>
      <c r="Q1" s="3" t="s">
        <v>86</v>
      </c>
    </row>
    <row r="2" spans="1:17">
      <c r="A2" s="5" t="s">
        <v>87</v>
      </c>
      <c r="B2" s="6" t="s">
        <v>88</v>
      </c>
      <c r="C2" s="6"/>
      <c r="D2" s="6"/>
      <c r="E2" s="7"/>
      <c r="F2" s="8"/>
      <c r="G2" s="9">
        <f>G3+G4</f>
        <v>0</v>
      </c>
      <c r="H2" s="10"/>
      <c r="I2" s="4"/>
      <c r="J2" s="5" t="s">
        <v>87</v>
      </c>
      <c r="K2" s="6" t="s">
        <v>88</v>
      </c>
      <c r="L2" s="6"/>
      <c r="M2" s="6"/>
      <c r="N2" s="7"/>
      <c r="O2" s="8"/>
      <c r="P2" s="9">
        <f>P3+P4</f>
        <v>0</v>
      </c>
      <c r="Q2" s="10"/>
    </row>
    <row r="3" spans="1:17">
      <c r="A3" s="11">
        <v>1</v>
      </c>
      <c r="B3" s="12"/>
      <c r="C3" s="13"/>
      <c r="D3" s="14"/>
      <c r="E3" s="13"/>
      <c r="F3" s="15"/>
      <c r="G3" s="16"/>
      <c r="H3" s="17"/>
      <c r="I3" s="4"/>
      <c r="J3" s="11">
        <v>1</v>
      </c>
      <c r="K3" s="12"/>
      <c r="L3" s="13"/>
      <c r="M3" s="14"/>
      <c r="N3" s="13"/>
      <c r="O3" s="15"/>
      <c r="P3" s="16"/>
      <c r="Q3" s="17"/>
    </row>
    <row r="4" spans="1:17">
      <c r="A4" s="11">
        <v>2</v>
      </c>
      <c r="B4" s="12"/>
      <c r="C4" s="13"/>
      <c r="D4" s="14"/>
      <c r="E4" s="8"/>
      <c r="F4" s="15"/>
      <c r="G4" s="16"/>
      <c r="H4" s="18"/>
      <c r="I4" s="4"/>
      <c r="J4" s="11">
        <v>2</v>
      </c>
      <c r="K4" s="12"/>
      <c r="L4" s="13"/>
      <c r="M4" s="14"/>
      <c r="N4" s="8"/>
      <c r="O4" s="15"/>
      <c r="P4" s="16"/>
      <c r="Q4" s="18"/>
    </row>
    <row r="5" spans="1:17">
      <c r="A5" s="19" t="s">
        <v>89</v>
      </c>
      <c r="B5" s="20" t="s">
        <v>90</v>
      </c>
      <c r="C5" s="20"/>
      <c r="D5" s="21"/>
      <c r="E5" s="22"/>
      <c r="F5" s="23"/>
      <c r="G5" s="9"/>
      <c r="H5" s="24"/>
      <c r="I5" s="4"/>
      <c r="J5" s="19" t="s">
        <v>89</v>
      </c>
      <c r="K5" s="20" t="s">
        <v>90</v>
      </c>
      <c r="L5" s="20"/>
      <c r="M5" s="21"/>
      <c r="N5" s="22"/>
      <c r="O5" s="23"/>
      <c r="P5" s="9"/>
      <c r="Q5" s="24"/>
    </row>
    <row r="6" spans="1:17">
      <c r="A6" s="25">
        <v>1</v>
      </c>
      <c r="B6" s="26"/>
      <c r="C6" s="20"/>
      <c r="D6" s="27"/>
      <c r="E6" s="28"/>
      <c r="F6" s="29"/>
      <c r="G6" s="9"/>
      <c r="H6" s="24"/>
      <c r="I6" s="4"/>
      <c r="J6" s="25">
        <v>1</v>
      </c>
      <c r="K6" s="26" t="s">
        <v>91</v>
      </c>
      <c r="L6" s="20"/>
      <c r="M6" s="27"/>
      <c r="N6" s="28"/>
      <c r="O6" s="29"/>
      <c r="P6" s="9"/>
      <c r="Q6" s="24"/>
    </row>
    <row r="7" spans="1:17">
      <c r="A7" s="30">
        <v>1.1</v>
      </c>
      <c r="B7" s="31"/>
      <c r="C7" s="13"/>
      <c r="D7" s="14"/>
      <c r="E7" s="13"/>
      <c r="F7" s="15"/>
      <c r="G7" s="16"/>
      <c r="H7" s="32"/>
      <c r="I7" s="4"/>
      <c r="J7" s="30">
        <v>1.1</v>
      </c>
      <c r="K7" s="31"/>
      <c r="L7" s="13"/>
      <c r="M7" s="14"/>
      <c r="N7" s="13"/>
      <c r="O7" s="15"/>
      <c r="P7" s="16"/>
      <c r="Q7" s="32"/>
    </row>
    <row r="8" spans="1:17">
      <c r="A8" s="30">
        <v>1.2</v>
      </c>
      <c r="B8" s="31"/>
      <c r="C8" s="13"/>
      <c r="D8" s="14"/>
      <c r="E8" s="13"/>
      <c r="F8" s="15"/>
      <c r="G8" s="16"/>
      <c r="H8" s="32"/>
      <c r="I8" s="4"/>
      <c r="J8" s="30">
        <v>1.2</v>
      </c>
      <c r="K8" s="31"/>
      <c r="L8" s="13"/>
      <c r="M8" s="14"/>
      <c r="N8" s="13"/>
      <c r="O8" s="15"/>
      <c r="P8" s="16"/>
      <c r="Q8" s="32"/>
    </row>
    <row r="9" spans="1:17">
      <c r="A9" s="33"/>
      <c r="B9" s="12"/>
      <c r="C9" s="34"/>
      <c r="D9" s="14"/>
      <c r="E9" s="13"/>
      <c r="F9" s="15"/>
      <c r="G9" s="16"/>
      <c r="H9" s="32"/>
      <c r="I9" s="4"/>
      <c r="J9" s="33"/>
      <c r="K9" s="12"/>
      <c r="L9" s="34"/>
      <c r="M9" s="14"/>
      <c r="N9" s="13"/>
      <c r="O9" s="15"/>
      <c r="P9" s="16"/>
      <c r="Q9" s="32"/>
    </row>
    <row r="10" spans="1:17">
      <c r="A10" s="25" t="s">
        <v>92</v>
      </c>
      <c r="B10" s="26" t="s">
        <v>93</v>
      </c>
      <c r="C10" s="20"/>
      <c r="D10" s="27"/>
      <c r="E10" s="28"/>
      <c r="F10" s="29"/>
      <c r="G10" s="9"/>
      <c r="H10" s="24"/>
      <c r="I10" s="4"/>
      <c r="J10" s="25">
        <v>6</v>
      </c>
      <c r="K10" s="26" t="s">
        <v>93</v>
      </c>
      <c r="L10" s="20"/>
      <c r="M10" s="27"/>
      <c r="N10" s="28"/>
      <c r="O10" s="29"/>
      <c r="P10" s="9"/>
      <c r="Q10" s="24"/>
    </row>
    <row r="11" spans="1:17">
      <c r="A11" s="30">
        <v>6.1</v>
      </c>
      <c r="B11" s="12"/>
      <c r="C11" s="13"/>
      <c r="D11" s="14"/>
      <c r="E11" s="13"/>
      <c r="F11" s="15"/>
      <c r="G11" s="16"/>
      <c r="H11" s="24"/>
      <c r="I11" s="4"/>
      <c r="J11" s="30">
        <v>6.1</v>
      </c>
      <c r="K11" s="12"/>
      <c r="L11" s="13"/>
      <c r="M11" s="14"/>
      <c r="N11" s="13"/>
      <c r="O11" s="15"/>
      <c r="P11" s="16"/>
      <c r="Q11" s="24"/>
    </row>
    <row r="12" spans="1:17">
      <c r="A12" s="30">
        <v>6.2</v>
      </c>
      <c r="B12" s="12"/>
      <c r="C12" s="13"/>
      <c r="D12" s="14"/>
      <c r="E12" s="13"/>
      <c r="F12" s="15"/>
      <c r="G12" s="16"/>
      <c r="H12" s="35"/>
      <c r="I12" s="4"/>
      <c r="J12" s="30">
        <v>6.2</v>
      </c>
      <c r="K12" s="12"/>
      <c r="L12" s="13"/>
      <c r="M12" s="14"/>
      <c r="N12" s="13"/>
      <c r="O12" s="15"/>
      <c r="P12" s="16"/>
      <c r="Q12" s="35"/>
    </row>
    <row r="13" spans="1:17">
      <c r="A13" s="30">
        <v>6.3</v>
      </c>
      <c r="B13" s="12"/>
      <c r="C13" s="13"/>
      <c r="D13" s="14"/>
      <c r="E13" s="13"/>
      <c r="F13" s="15"/>
      <c r="G13" s="16"/>
      <c r="H13" s="35"/>
      <c r="I13" s="4"/>
      <c r="J13" s="30">
        <v>6.3</v>
      </c>
      <c r="K13" s="12"/>
      <c r="L13" s="13"/>
      <c r="M13" s="14"/>
      <c r="N13" s="13"/>
      <c r="O13" s="15"/>
      <c r="P13" s="16"/>
      <c r="Q13" s="35"/>
    </row>
    <row r="14" spans="1:17">
      <c r="A14" s="30">
        <v>6.4</v>
      </c>
      <c r="B14" s="12"/>
      <c r="C14" s="13"/>
      <c r="D14" s="14"/>
      <c r="E14" s="13"/>
      <c r="F14" s="15"/>
      <c r="G14" s="16"/>
      <c r="H14" s="35"/>
      <c r="I14" s="4"/>
      <c r="J14" s="30">
        <v>6.4</v>
      </c>
      <c r="K14" s="12"/>
      <c r="L14" s="13"/>
      <c r="M14" s="14"/>
      <c r="N14" s="13"/>
      <c r="O14" s="15"/>
      <c r="P14" s="16"/>
      <c r="Q14" s="35"/>
    </row>
    <row r="15" spans="1:17">
      <c r="A15" s="30">
        <v>6.5</v>
      </c>
      <c r="B15" s="36"/>
      <c r="C15" s="13"/>
      <c r="D15" s="14"/>
      <c r="E15" s="13"/>
      <c r="F15" s="15"/>
      <c r="G15" s="16"/>
      <c r="H15" s="35"/>
      <c r="I15" s="4"/>
      <c r="J15" s="30">
        <v>6.5</v>
      </c>
      <c r="K15" s="36"/>
      <c r="L15" s="13"/>
      <c r="M15" s="14"/>
      <c r="N15" s="13"/>
      <c r="O15" s="15"/>
      <c r="P15" s="16"/>
      <c r="Q15" s="35"/>
    </row>
    <row r="16" spans="1:17">
      <c r="A16" s="30">
        <v>6.6</v>
      </c>
      <c r="B16" s="37"/>
      <c r="C16" s="13"/>
      <c r="D16" s="38"/>
      <c r="E16" s="13"/>
      <c r="F16" s="15"/>
      <c r="G16" s="16"/>
      <c r="H16" s="39"/>
      <c r="I16" s="4"/>
      <c r="J16" s="30">
        <v>6.6</v>
      </c>
      <c r="K16" s="37"/>
      <c r="L16" s="13"/>
      <c r="M16" s="38"/>
      <c r="N16" s="13"/>
      <c r="O16" s="15"/>
      <c r="P16" s="16"/>
      <c r="Q16" s="39"/>
    </row>
    <row r="17" ht="14.25" spans="1:17">
      <c r="A17" s="40"/>
      <c r="B17" s="41"/>
      <c r="C17" s="41"/>
      <c r="D17" s="41"/>
      <c r="E17" s="42"/>
      <c r="F17" s="43"/>
      <c r="G17" s="41"/>
      <c r="H17" s="44"/>
      <c r="I17" s="4"/>
      <c r="J17" s="40"/>
      <c r="K17" s="41"/>
      <c r="L17" s="41"/>
      <c r="M17" s="41"/>
      <c r="N17" s="42"/>
      <c r="O17" s="43"/>
      <c r="P17" s="41"/>
      <c r="Q17" s="44"/>
    </row>
    <row r="18" spans="1:17">
      <c r="A18" s="45" t="s">
        <v>92</v>
      </c>
      <c r="B18" s="46" t="s">
        <v>94</v>
      </c>
      <c r="C18" s="13"/>
      <c r="D18" s="47"/>
      <c r="E18" s="13"/>
      <c r="F18" s="15"/>
      <c r="G18" s="9"/>
      <c r="H18" s="48"/>
      <c r="I18" s="4"/>
      <c r="J18" s="45" t="s">
        <v>92</v>
      </c>
      <c r="K18" s="46" t="s">
        <v>94</v>
      </c>
      <c r="L18" s="13"/>
      <c r="M18" s="47"/>
      <c r="N18" s="13"/>
      <c r="O18" s="15"/>
      <c r="P18" s="9"/>
      <c r="Q18" s="48"/>
    </row>
    <row r="19" spans="1:17">
      <c r="A19" s="19" t="s">
        <v>95</v>
      </c>
      <c r="B19" s="26" t="s">
        <v>96</v>
      </c>
      <c r="C19" s="20"/>
      <c r="D19" s="29"/>
      <c r="E19" s="28"/>
      <c r="F19" s="29"/>
      <c r="G19" s="9"/>
      <c r="H19" s="24"/>
      <c r="I19" s="4"/>
      <c r="J19" s="19" t="s">
        <v>95</v>
      </c>
      <c r="K19" s="26" t="s">
        <v>96</v>
      </c>
      <c r="L19" s="20"/>
      <c r="M19" s="29"/>
      <c r="N19" s="28"/>
      <c r="O19" s="29"/>
      <c r="P19" s="9"/>
      <c r="Q19" s="24"/>
    </row>
    <row r="20" spans="1:17">
      <c r="A20" s="11">
        <v>1</v>
      </c>
      <c r="B20" s="12" t="s">
        <v>97</v>
      </c>
      <c r="C20" s="49"/>
      <c r="D20" s="50"/>
      <c r="E20" s="51"/>
      <c r="F20" s="13"/>
      <c r="G20" s="16"/>
      <c r="H20" s="32"/>
      <c r="I20" s="4"/>
      <c r="J20" s="11">
        <v>1</v>
      </c>
      <c r="K20" s="12" t="s">
        <v>97</v>
      </c>
      <c r="L20" s="49"/>
      <c r="M20" s="50"/>
      <c r="N20" s="51"/>
      <c r="O20" s="13"/>
      <c r="P20" s="16"/>
      <c r="Q20" s="32"/>
    </row>
    <row r="21" spans="1:17">
      <c r="A21" s="11">
        <v>2</v>
      </c>
      <c r="B21" s="12" t="s">
        <v>98</v>
      </c>
      <c r="C21" s="49"/>
      <c r="D21" s="50"/>
      <c r="E21" s="51"/>
      <c r="F21" s="13"/>
      <c r="G21" s="16"/>
      <c r="H21" s="32"/>
      <c r="I21" s="4"/>
      <c r="J21" s="11">
        <v>2</v>
      </c>
      <c r="K21" s="12" t="s">
        <v>98</v>
      </c>
      <c r="L21" s="49"/>
      <c r="M21" s="50"/>
      <c r="N21" s="51"/>
      <c r="O21" s="13"/>
      <c r="P21" s="16"/>
      <c r="Q21" s="32"/>
    </row>
    <row r="22" spans="1:17">
      <c r="A22" s="52" t="s">
        <v>99</v>
      </c>
      <c r="B22" s="53" t="s">
        <v>100</v>
      </c>
      <c r="C22" s="49"/>
      <c r="D22" s="50"/>
      <c r="E22" s="51"/>
      <c r="F22" s="13"/>
      <c r="G22" s="16"/>
      <c r="H22" s="39"/>
      <c r="I22" s="4"/>
      <c r="J22" s="52" t="s">
        <v>99</v>
      </c>
      <c r="K22" s="53" t="s">
        <v>100</v>
      </c>
      <c r="L22" s="49"/>
      <c r="M22" s="50"/>
      <c r="N22" s="51"/>
      <c r="O22" s="13"/>
      <c r="P22" s="16"/>
      <c r="Q22" s="39"/>
    </row>
    <row r="23" ht="14.25" spans="1:17">
      <c r="A23" s="54" t="s">
        <v>101</v>
      </c>
      <c r="B23" s="55" t="s">
        <v>102</v>
      </c>
      <c r="C23" s="56"/>
      <c r="D23" s="57"/>
      <c r="E23" s="58"/>
      <c r="F23" s="59"/>
      <c r="G23" s="60"/>
      <c r="H23" s="61"/>
      <c r="I23" s="4"/>
      <c r="J23" s="54" t="s">
        <v>101</v>
      </c>
      <c r="K23" s="55" t="s">
        <v>102</v>
      </c>
      <c r="L23" s="56"/>
      <c r="M23" s="57"/>
      <c r="N23" s="58"/>
      <c r="O23" s="59"/>
      <c r="P23" s="60"/>
      <c r="Q23" s="61"/>
    </row>
  </sheetData>
  <mergeCells count="8">
    <mergeCell ref="D20:E20"/>
    <mergeCell ref="M20:N20"/>
    <mergeCell ref="D21:E21"/>
    <mergeCell ref="M21:N21"/>
    <mergeCell ref="D22:E22"/>
    <mergeCell ref="M22:N22"/>
    <mergeCell ref="D23:F23"/>
    <mergeCell ref="M23:O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01包采购清单</vt:lpstr>
      <vt:lpstr>综合单价分析表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</dc:creator>
  <cp:lastModifiedBy>，遇见</cp:lastModifiedBy>
  <dcterms:created xsi:type="dcterms:W3CDTF">2023-05-12T11:15:00Z</dcterms:created>
  <dcterms:modified xsi:type="dcterms:W3CDTF">2025-12-12T01:24:47Z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1CF5D96613EC418EA1EE710B345F3744_13</vt:lpwstr>
  </property>
  <property fmtid="{D5CDD505-2E9C-101B-9397-08002B2CF9AE}" pid="4" name="CalculationRule">
    <vt:i4>0</vt:i4>
  </property>
</Properties>
</file>